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ccorp-my.sharepoint.com/personal/david_torska_fmc_com/Documents/Documents/2022 EOP/2022 EOP Final Docs/"/>
    </mc:Choice>
  </mc:AlternateContent>
  <xr:revisionPtr revIDLastSave="0" documentId="8_{26C05DC8-3606-4F97-A511-6E97F3874F99}" xr6:coauthVersionLast="47" xr6:coauthVersionMax="47" xr10:uidLastSave="{00000000-0000-0000-0000-000000000000}"/>
  <bookViews>
    <workbookView xWindow="-110" yWindow="-110" windowWidth="22780" windowHeight="14660" xr2:uid="{C185FF27-7B9E-411F-9172-4242F4E7382D}"/>
  </bookViews>
  <sheets>
    <sheet name="2022 EOP Calcula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DAT1">'[1]AATX Profit'!$B$4:$B$8</definedName>
    <definedName name="__DAT10">'[1]AATX Profit'!$K$4:$K$8</definedName>
    <definedName name="__DAT11">'[1]AATX Profit'!$L$4:$L$8</definedName>
    <definedName name="__DAT12">'[1]AATX Profit'!$M$4:$M$8</definedName>
    <definedName name="__DAT13">'[1]AATX Profit'!$N$4:$N$8</definedName>
    <definedName name="__DAT14">'[1]AATX Profit'!$O$4:$O$8</definedName>
    <definedName name="__DAT15">'[1]AATX Profit'!$P$4:$P$8</definedName>
    <definedName name="__DAT2">'[1]AATX Profit'!$C$4:$C$8</definedName>
    <definedName name="__DAT3">'[1]AATX Profit'!$D$4:$D$8</definedName>
    <definedName name="__DAT4">'[1]AATX Profit'!$E$4:$E$8</definedName>
    <definedName name="__DAT5">'[1]AATX Profit'!$F$4:$F$8</definedName>
    <definedName name="__DAT6">'[1]AATX Profit'!$G$4:$G$8</definedName>
    <definedName name="__DAT7">'[1]AATX Profit'!$H$4:$H$8</definedName>
    <definedName name="__DAT8">'[1]AATX Profit'!$I$4:$I$8</definedName>
    <definedName name="__DAT9">'[1]AATX Profit'!$J$4:$J$8</definedName>
    <definedName name="__YE45">[2]Input!#REF!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'[3]Tech Data 2007B'!#REF!</definedName>
    <definedName name="_DAT32">'[3]Tech Data 2007B'!#REF!</definedName>
    <definedName name="_DAT33">'[3]Tech Data 2007B'!#REF!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Key1" hidden="1">#REF!</definedName>
    <definedName name="_Key2" hidden="1">#REF!</definedName>
    <definedName name="_Order1" hidden="1">255</definedName>
    <definedName name="_Parse_Out" hidden="1">[2]Input!#REF!</definedName>
    <definedName name="_Sort" hidden="1">#REF!</definedName>
    <definedName name="_YE45">[2]Input!#REF!</definedName>
    <definedName name="a">#REF!</definedName>
    <definedName name="AAA">#REF!</definedName>
    <definedName name="aaaaaa">#REF!</definedName>
    <definedName name="abc">#REF!</definedName>
    <definedName name="Acc_Depn">#REF!</definedName>
    <definedName name="acedepr">#REF!</definedName>
    <definedName name="Actual_2010">'[4]2010-Actuals'!$B$2:$M$200</definedName>
    <definedName name="Actuals">'[5]Historical Acutals'!$A$2:$AM$370</definedName>
    <definedName name="adsd">#REF!</definedName>
    <definedName name="Alfalfa">#REF!</definedName>
    <definedName name="Ambition">"="</definedName>
    <definedName name="Ambition_64_oz">'[6]Master Data - COS'!#REF!</definedName>
    <definedName name="amtdepr">#REF!</definedName>
    <definedName name="Area_a_Imprimir">#REF!</definedName>
    <definedName name="ASMLOOKUP">'[7]Ship To Lookup'!$A$2:$D$51</definedName>
    <definedName name="Assumed_Cash">#REF!</definedName>
    <definedName name="Assumed_Debt">#REF!</definedName>
    <definedName name="Avg_Capital_Employed">#REF!</definedName>
    <definedName name="Avg_Incr_FMC_Debt">#REF!</definedName>
    <definedName name="BA">[8]Data!$T$3:$T$13</definedName>
    <definedName name="BBB">#REF!</definedName>
    <definedName name="bill" hidden="1">Main.SAPF4Help()</definedName>
    <definedName name="Book_Depn">#REF!</definedName>
    <definedName name="Book_Depn_Pct">#REF!</definedName>
    <definedName name="Book_FAA_Depn_Life">#REF!</definedName>
    <definedName name="Book_PPE_Stepup_Depn_Life">#REF!</definedName>
    <definedName name="Book_PPE_Zero_Depn_Life">#REF!</definedName>
    <definedName name="Boolean">'[9]General Inputs'!$D$61:$D$62</definedName>
    <definedName name="BOY_Incr_FMC_Debt">#REF!</definedName>
    <definedName name="BusinessArea">[10]Data!$W$5:$W$15</definedName>
    <definedName name="Buyback_Price">'[9]General Inputs'!$D$69:$D$71</definedName>
    <definedName name="BUYGROUP">'[7]Buying Group Lookup'!$A$3:$B$6</definedName>
    <definedName name="Capital_Employed">#REF!</definedName>
    <definedName name="Capital_Employed_Pct">#REF!</definedName>
    <definedName name="Cash_Tax_Adjustment">#REF!</definedName>
    <definedName name="Cash_Tax_Rate">#REF!</definedName>
    <definedName name="Cash_Taxes">#REF!</definedName>
    <definedName name="Chipuco">#REF!</definedName>
    <definedName name="CIURANGE">'[11]Master List w CIU'!$A$2:$A$152</definedName>
    <definedName name="CompanyNames">[12]Companies!$A$2:$I$34</definedName>
    <definedName name="Consolidated">#REF!</definedName>
    <definedName name="COS">#REF!</definedName>
    <definedName name="COS_Pct">#REF!</definedName>
    <definedName name="Cum_Disc_Free_Cash_Flow">#REF!</definedName>
    <definedName name="Cum_Free_Cash_Flow">#REF!</definedName>
    <definedName name="Customer">'[7]Customer Master'!$A$3:$CD$141</definedName>
    <definedName name="d">#REF!</definedName>
    <definedName name="dafksf">#REF!</definedName>
    <definedName name="dat">#REF!</definedName>
    <definedName name="Data">'[13]NAC_ALL DATA'!$F$1:$Q$1489</definedName>
    <definedName name="Data_Field">'[13]NAC_ALL DATA'!$E$1:$E$1489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5">#REF!</definedName>
    <definedName name="DATA6">[14]Sheet1!#REF!</definedName>
    <definedName name="DATA7">'[15]2010 YTD 6-13-10'!#REF!</definedName>
    <definedName name="DATA8">#REF!</definedName>
    <definedName name="DATA9">'[15]2010 YTD 6-13-10'!#REF!</definedName>
    <definedName name="Date_2010">'[4]2010-Actuals'!$B$1:$M$1</definedName>
    <definedName name="Dates">'[13]NAC_ALL DATA'!$F$1:$Q$1</definedName>
    <definedName name="dato">#REF!</definedName>
    <definedName name="Days_table">'[5]14-Month_Lookup'!$A$3:$M$15</definedName>
    <definedName name="Debt_Rate">#REF!</definedName>
    <definedName name="Deferred_Tax_Asset">#REF!</definedName>
    <definedName name="Deferred_Tax_Asset_Zero">#REF!</definedName>
    <definedName name="delgadop">[16]Hoja1!#REF!</definedName>
    <definedName name="Delta_Capital_Employed">#REF!</definedName>
    <definedName name="Delta_DTA">#REF!</definedName>
    <definedName name="Delta_WC">#REF!</definedName>
    <definedName name="Disc_Free_Cash_Flow">#REF!</definedName>
    <definedName name="Disc_Rate">#REF!</definedName>
    <definedName name="Discount_Factor">#REF!</definedName>
    <definedName name="Discount_Rate">#REF!</definedName>
    <definedName name="Discounted_Payback">#REF!</definedName>
    <definedName name="dllse" hidden="1">Main.SAPF4Help()</definedName>
    <definedName name="DMI">#REF!</definedName>
    <definedName name="dsgg">[2]Input!#REF!</definedName>
    <definedName name="DSI">#REF!</definedName>
    <definedName name="DTA_Zero">#REF!</definedName>
    <definedName name="e">#REF!</definedName>
    <definedName name="EBIT">#REF!</definedName>
    <definedName name="EBIT_Pct">#REF!</definedName>
    <definedName name="EBITDA_Multiple">'[9]General Inputs'!$D$65:$D$66</definedName>
    <definedName name="Eliminations">#REF!</definedName>
    <definedName name="Entry_Factor">[17]Header!$B$17</definedName>
    <definedName name="EOY_Incr_FMC_Debt">#REF!</definedName>
    <definedName name="eror" hidden="1">Main.SAPF4Help()</definedName>
    <definedName name="ERR">[9]ErrorCheck!$G$33</definedName>
    <definedName name="ExactAddinConnection" hidden="1">"200"</definedName>
    <definedName name="ExactAddinConnection.200" hidden="1">"SUZHOU-S008;200;gaow;1"</definedName>
    <definedName name="ExactAddinReports" hidden="1">1</definedName>
    <definedName name="EXCEPT">'[7]ASM Exceptions 1'!$A$2:$C$27</definedName>
    <definedName name="EXCEPT2">'[7]ASM Exceptions 2'!$A$2:$C$5</definedName>
    <definedName name="FAA">#REF!</definedName>
    <definedName name="FAA_Accel_Depn_Factor">#REF!</definedName>
    <definedName name="FAA_Accel_Depn_Rate">#REF!</definedName>
    <definedName name="FAA_Crossover_Year">#REF!</definedName>
    <definedName name="FAA_Depn_Bk">#REF!</definedName>
    <definedName name="FAA_Depn_Tax">#REF!</definedName>
    <definedName name="FAA_Depn_Trans_Bk">#REF!</definedName>
    <definedName name="FAA_Depn_Trans_Tax">#REF!</definedName>
    <definedName name="FAA_Linear_Depn_Rate">#REF!</definedName>
    <definedName name="FAA_Pct">#REF!</definedName>
    <definedName name="FAC">#REF!</definedName>
    <definedName name="FACA">#REF!</definedName>
    <definedName name="FAR">#REF!</definedName>
    <definedName name="FARA">#REF!</definedName>
    <definedName name="Feb_Plan">'[5]FEB-16-SKU Prod Plan'!$B$16:$KT$1514</definedName>
    <definedName name="Feb_ProductionPlan">'[5]FEB-16-SKU Prod Plan'!$A$16:$KT$1514</definedName>
    <definedName name="fgljfglzdgjldfg">#REF!</definedName>
    <definedName name="FIRUREIREF">#REF!</definedName>
    <definedName name="FMC">#REF!</definedName>
    <definedName name="FMC_Shares">#REF!</definedName>
    <definedName name="Free_Cash_Flow">#REF!</definedName>
    <definedName name="Free_Cash_Flow_Paydown">#REF!</definedName>
    <definedName name="Freeze">#REF!</definedName>
    <definedName name="Frigo">#REF!</definedName>
    <definedName name="FSE_AB">#REF!</definedName>
    <definedName name="FSUBTI">#REF!</definedName>
    <definedName name="FungicideProductList">[18]!Table1[Product &amp; Packsize]</definedName>
    <definedName name="gf">#REF!</definedName>
    <definedName name="Goodwill">#REF!</definedName>
    <definedName name="Goodwill_Amort_Bk">#REF!</definedName>
    <definedName name="Goodwill_Amort_Tax">#REF!</definedName>
    <definedName name="Goodwill_Zero">#REF!</definedName>
    <definedName name="GPPE">#REF!</definedName>
    <definedName name="Gross_Profit">#REF!</definedName>
    <definedName name="Gross_Profit_Pct">#REF!</definedName>
    <definedName name="GW_Amort_Bk_Life">#REF!</definedName>
    <definedName name="GW_Amort_Tax_Life">#REF!</definedName>
    <definedName name="GW_Amort_Tax_Pct">#REF!</definedName>
    <definedName name="hdkfewakhfhfkjewafka">#REF!</definedName>
    <definedName name="hfourouewroewouewro">[2]Input!#REF!</definedName>
    <definedName name="hhdq">#REF!</definedName>
    <definedName name="Hide_month">'[19]14-Month_Lookup'!$A$18:$N$30</definedName>
    <definedName name="HOAL" hidden="1">Main.SAPF4Help()</definedName>
    <definedName name="HOL">[20]Hoja1!#REF!</definedName>
    <definedName name="hola">[16]Hoja1!#REF!</definedName>
    <definedName name="HOLK" hidden="1">Main.SAPF4Help()</definedName>
    <definedName name="In_Process_RD">#REF!</definedName>
    <definedName name="Incr_FMC_AT_Int_Exp">#REF!</definedName>
    <definedName name="Incr_FMC_EPS">#REF!</definedName>
    <definedName name="Incr_FMC_Net_Income">#REF!</definedName>
    <definedName name="Inflation_Factor">#REF!</definedName>
    <definedName name="Inflation_Rate">#REF!</definedName>
    <definedName name="Inflow">#REF!</definedName>
    <definedName name="Intan_Amort_Bk_Life">#REF!</definedName>
    <definedName name="Intan_Amort_Tax_Life">#REF!</definedName>
    <definedName name="Intan_Amort_Tax_Pct">#REF!</definedName>
    <definedName name="Intangibles">#REF!</definedName>
    <definedName name="Intangibles_Amort_Bk">#REF!</definedName>
    <definedName name="Intangibles_Amort_Tax">#REF!</definedName>
    <definedName name="Intangibles_Zero">#REF!</definedName>
    <definedName name="INTRO">[2]Input!#REF!</definedName>
    <definedName name="Inventory">#REF!</definedName>
    <definedName name="Inventory_Stepup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42002.5127430556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D">#REF!</definedName>
    <definedName name="j">#REF!</definedName>
    <definedName name="jfjg">#REF!</definedName>
    <definedName name="jj">#REF!</definedName>
    <definedName name="jkkgkj">#REF!</definedName>
    <definedName name="junkme" hidden="1">{#N/A,#N/A,TRUE,"Status Report";#N/A,#N/A,TRUE,"Current Forecast";#N/A,#N/A,TRUE,"Last Forecast";#N/A,#N/A,TRUE,"BP";#N/A,#N/A,TRUE,"LY"}</definedName>
    <definedName name="kewfewja">[2]Input!#REF!</definedName>
    <definedName name="KitNameRef">[21]!Table2[[#All],[Kit Name]]</definedName>
    <definedName name="kjfksdjafkdhf">[2]Input!#REF!</definedName>
    <definedName name="lie">[2]Input!#REF!</definedName>
    <definedName name="list">[22]Sheet1!$A:$D</definedName>
    <definedName name="map_ph">'[23]Product Xwalk'!$F$2:$J$322</definedName>
    <definedName name="MATMASTER">'[7]Material Master'!$A$3:$CQ$350</definedName>
    <definedName name="ModelError">[9]ErrorCheck!$G$35</definedName>
    <definedName name="ModelErrorCheck">[9]ErrorCheck!$G$26</definedName>
    <definedName name="Month">'[13]Aim - EC'!$B$1</definedName>
    <definedName name="Month_No">'[19]14-Month_Lookup'!$A$32:$N$44</definedName>
    <definedName name="Month_table">'[5]14-Month_Lookup'!$A$18:$M$30</definedName>
    <definedName name="MonthFPS">'[19]Bifenthrin - Granular'!$B$1</definedName>
    <definedName name="MSUBTI">#REF!</definedName>
    <definedName name="Net_Contribution">#REF!</definedName>
    <definedName name="Net_Cum_Disc_CF">#REF!</definedName>
    <definedName name="New__YE45">[2]Input!#REF!</definedName>
    <definedName name="NOI">#REF!</definedName>
    <definedName name="NOI_Pct">#REF!</definedName>
    <definedName name="Nominal_Sales">#REF!</definedName>
    <definedName name="Nominal_Sales_Growth">#REF!</definedName>
    <definedName name="NPPE">#REF!</definedName>
    <definedName name="OID">#REF!</definedName>
    <definedName name="OK">[9]ErrorCheck!$G$32</definedName>
    <definedName name="Old_Prod">#REF!</definedName>
    <definedName name="Other_Assets">#REF!</definedName>
    <definedName name="Other_Assets_Zero">#REF!</definedName>
    <definedName name="Other_Liabilities">#REF!</definedName>
    <definedName name="Other_Liabilities_Zero">#REF!</definedName>
    <definedName name="Other_PPE_Changes">#REF!</definedName>
    <definedName name="Other_Working_Capital">#REF!</definedName>
    <definedName name="Outflow">#REF!</definedName>
    <definedName name="PageError">[9]ErrorCheck!$G$34</definedName>
    <definedName name="PAOLA">[20]Hoja1!$A$2:$T$669</definedName>
    <definedName name="PercentComplete">PercentCompleteBeyond*PeriodInPlan</definedName>
    <definedName name="Potatoes">#REF!</definedName>
    <definedName name="PPE_Stepup">#REF!</definedName>
    <definedName name="PPE_Stepup_Accel_Depn_Factor">#REF!</definedName>
    <definedName name="PPE_Stepup_Accel_Depn_Rate">#REF!</definedName>
    <definedName name="PPE_Stepup_Crossover_Year">#REF!</definedName>
    <definedName name="PPE_Stepup_Depn_Bk">#REF!</definedName>
    <definedName name="PPE_Stepup_Depn_Tax">#REF!</definedName>
    <definedName name="PPE_Stepup_Linear_Depn_Rate">#REF!</definedName>
    <definedName name="PPE_Zero">#REF!</definedName>
    <definedName name="PPE_Zero_Accel_Depn_Factor">#REF!</definedName>
    <definedName name="PPE_Zero_Accel_Depn_Rate">#REF!</definedName>
    <definedName name="PPE_Zero_Crossover_Year">#REF!</definedName>
    <definedName name="PPE_Zero_Depn_Bk">#REF!</definedName>
    <definedName name="PPE_Zero_Depn_Tax">#REF!</definedName>
    <definedName name="PPE_Zero_Linear_Depn_Rate">#REF!</definedName>
    <definedName name="PPM">#REF!</definedName>
    <definedName name="Price_Factor">1</definedName>
    <definedName name="PRICELIST">#REF!</definedName>
    <definedName name="ProductList">'[6]Master Data - Price + Accrual'!$B$3:$B$86</definedName>
    <definedName name="Purchase_Price">#REF!</definedName>
    <definedName name="PV_Book_Amort">#REF!</definedName>
    <definedName name="PV_Book_Depn">#REF!</definedName>
    <definedName name="PV_Cash_Tax_Adj">#REF!</definedName>
    <definedName name="PV_Delta_DTA">#REF!</definedName>
    <definedName name="PV_Delta_WC">#REF!</definedName>
    <definedName name="PV_FAA">#REF!</definedName>
    <definedName name="PV_Free_Cash_Flow">#REF!</definedName>
    <definedName name="PV_Inflow">#REF!</definedName>
    <definedName name="PV_NOI">#REF!</definedName>
    <definedName name="PV_NOI_Annuity">#REF!</definedName>
    <definedName name="PV_Outflow">#REF!</definedName>
    <definedName name="PV_Released_WC">#REF!</definedName>
    <definedName name="PV_Transition_Cost">#REF!</definedName>
    <definedName name="q">#REF!</definedName>
    <definedName name="RD">#REF!</definedName>
    <definedName name="RD_Pct">#REF!</definedName>
    <definedName name="Real_Sales">#REF!</definedName>
    <definedName name="Real_Sales_Growth">#REF!</definedName>
    <definedName name="Real_Sales_Zero">#REF!</definedName>
    <definedName name="Restructuring_Reserve">#REF!</definedName>
    <definedName name="Restructuring_Reserve_Zero">#REF!</definedName>
    <definedName name="RM" hidden="1">#REF!</definedName>
    <definedName name="RMB_08B">7.3</definedName>
    <definedName name="RMB_08YE">6.55</definedName>
    <definedName name="RMB_09B">6.15</definedName>
    <definedName name="ROACE">#REF!</definedName>
    <definedName name="ROR_NOI_Annuity">#REF!</definedName>
    <definedName name="ROR_Released_WC">#REF!</definedName>
    <definedName name="sadaskdas">[2]Input!#REF!</definedName>
    <definedName name="SAPBEXhrIndnt" hidden="1">"Wide"</definedName>
    <definedName name="SAPFuncF4Help" hidden="1">Main.SAPF4Help()</definedName>
    <definedName name="SAPRangeKEYFIG_Tabelle1_Tabelle1D1">'[24]Download INT'!#REF!</definedName>
    <definedName name="SAPRangePOPER_Sheet1_Sheet1D1">#REF!</definedName>
    <definedName name="SAPRangePOPER_Tabelle1_Tabelle1D1">'[24]Download INT'!$D$13</definedName>
    <definedName name="SAPRangeRBUPTR_Sheet1_Sheet1D1">#REF!</definedName>
    <definedName name="SAPRangeRCONGR_Tabelle1_Tabelle1D1">'[24]Download INT'!$A$17:$A$104</definedName>
    <definedName name="SAPRangeRDIMEN_Tabelle1_Tabelle1D1">'[24]Download INT'!#REF!</definedName>
    <definedName name="SAPRangeRITCLG_Tabelle1_Tabelle1D1">'[24]Download INT'!#REF!</definedName>
    <definedName name="SAPRangeRITEM_Sheet1_Sheet1D1">#REF!</definedName>
    <definedName name="SAPRangeRITEM_Tabelle1_Tabelle1D1">'[24]Download INT'!$B$17:$B$104</definedName>
    <definedName name="SAPRangeRLDNR_Tabelle1_Tabelle1D1">'[24]Download INT'!#REF!</definedName>
    <definedName name="SAPRangeRVERS_Tabelle1_Tabelle1D1">'[24]Download INT'!$D$12</definedName>
    <definedName name="SAPRangeRYEAR_Sheet1_Sheet1D1">#REF!</definedName>
    <definedName name="SAPRangeRYEAR_Tabelle1_Tabelle1D1">'[24]Download INT'!$D$14</definedName>
    <definedName name="SAPsysID" hidden="1">"708C5W7SBKP804JT78WJ0JNKI"</definedName>
    <definedName name="SAPTrigger_Sheet1_Sheet1D1">[25]sapactivexlhiddensheet!$E$39</definedName>
    <definedName name="SAPwbID" hidden="1">"ARS"</definedName>
    <definedName name="SAR">#REF!</definedName>
    <definedName name="SAR_Pct">#REF!</definedName>
    <definedName name="SARtype">'[26]Sheet 4 - SAR details'!#REF!</definedName>
    <definedName name="SGA">#REF!</definedName>
    <definedName name="SGA_Pct">#REF!</definedName>
    <definedName name="Sign_Cum_Disc_Free_Cash_Flow">#REF!</definedName>
    <definedName name="Sign_of_Cum_CF">#REF!</definedName>
    <definedName name="SKU">'[13]NAC_ALL DATA'!$B$1:$B$1489</definedName>
    <definedName name="SKU_2010">'[4]2010-Actuals'!$A$2:$A$200</definedName>
    <definedName name="Smith_Meter">#REF!</definedName>
    <definedName name="SOFEC">#REF!</definedName>
    <definedName name="SOP_Connection_Name">"FMC Production ZFMCPA2"</definedName>
    <definedName name="SOP_Planning_Area">"ZFMCPA2"</definedName>
    <definedName name="SOP_Planning_Scope">" "</definedName>
    <definedName name="SOP_Refresh_Timestamp">44204.6819328704</definedName>
    <definedName name="Sortrange">#REF!</definedName>
    <definedName name="Stein">#REF!</definedName>
    <definedName name="stu" hidden="1">Main.SAPF4Help()</definedName>
    <definedName name="SUBTI">#REF!</definedName>
    <definedName name="t">#REF!</definedName>
    <definedName name="Tax_Amort_Adj">#REF!</definedName>
    <definedName name="Tax_Depn">#REF!</definedName>
    <definedName name="Tax_Depn_Adj">#REF!</definedName>
    <definedName name="Tax_FAA_Depn_Life">#REF!</definedName>
    <definedName name="Tax_Goodwill_Zero">#REF!</definedName>
    <definedName name="Tax_Intangibles_Zero">#REF!</definedName>
    <definedName name="Tax_PPE_Stepup">#REF!</definedName>
    <definedName name="Tax_PPE_Stepup_Depn_Life">#REF!</definedName>
    <definedName name="Tax_PPE_Zero">#REF!</definedName>
    <definedName name="Tax_PPE_Zero_Depn_Life">#REF!</definedName>
    <definedName name="Tax_Rate">#REF!</definedName>
    <definedName name="Taxes">#REF!</definedName>
    <definedName name="Technology">[27]Tables!$A$5:$A$7</definedName>
    <definedName name="Test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ITT">#REF!</definedName>
    <definedName name="TITTT">#REF!</definedName>
    <definedName name="Tolerance">[9]ErrorCheck!$G$39</definedName>
    <definedName name="TPrice_Factor">1</definedName>
    <definedName name="TPV_NOI_Annuity">#REF!</definedName>
    <definedName name="TPV_Released_WC">#REF!</definedName>
    <definedName name="Transition_Cost">#REF!</definedName>
    <definedName name="Transition_Year">#REF!</definedName>
    <definedName name="unit">[8]Data!$U$3:$U$6</definedName>
    <definedName name="v" hidden="1">Main.SAPF4Help()</definedName>
    <definedName name="v_lookupstds">[28]Stds!$C$5:$E$14</definedName>
    <definedName name="VAT_API">0.95</definedName>
    <definedName name="VAT_Toller">1</definedName>
    <definedName name="WC">#REF!</definedName>
    <definedName name="WC_Pct">#REF!</definedName>
    <definedName name="WC_Zero">#REF!</definedName>
    <definedName name="Writeoffs">#REF!</definedName>
    <definedName name="wrn.Accretion." hidden="1">{"Accretion",#N/A,FALSE,"Assum"}</definedName>
    <definedName name="wrn.Assumptions." hidden="1">{"Assumptions",#N/A,FALSE,"Assum"}</definedName>
    <definedName name="wrn.FCB." hidden="1">{"FCB_ALL",#N/A,FALSE,"FCB"}</definedName>
    <definedName name="wrn.fcb2" hidden="1">{"FCB_ALL",#N/A,FALSE,"FCB"}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ort." hidden="1">{#N/A,#N/A,TRUE,"Status Report";#N/A,#N/A,TRUE,"Current Forecast";#N/A,#N/A,TRUE,"Last Forecast";#N/A,#N/A,TRUE,"BP";#N/A,#N/A,TRUE,"LY"}</definedName>
    <definedName name="wrn.Report1." hidden="1">{#N/A,#N/A,FALSE,"IS";#N/A,#N/A,FALSE,"BS";#N/A,#N/A,FALSE,"CF";#N/A,#N/A,FALSE,"CE";#N/A,#N/A,FALSE,"Depr";#N/A,#N/A,FALSE,"APAL"}</definedName>
    <definedName name="wrn.STAND_ALONE_BOTH." hidden="1">{"FCB_ALL",#N/A,FALSE,"FCB";"GREY_ALL",#N/A,FALSE,"GREY"}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yoming">#REF!</definedName>
    <definedName name="x" hidden="1">{#N/A,#N/A,TRUE,"Status Report";#N/A,#N/A,TRUE,"Current Forecast";#N/A,#N/A,TRUE,"Last Forecast";#N/A,#N/A,TRUE,"BP";#N/A,#N/A,TRUE,"LY"}</definedName>
    <definedName name="xyz">#REF!</definedName>
    <definedName name="YE8389DE">[2]Input!#REF!</definedName>
    <definedName name="Year">#REF!</definedName>
    <definedName name="Year_Zero">#REF!</definedName>
    <definedName name="YesNo" localSheetId="0">#REF!</definedName>
    <definedName name="YesNo">#REF!</definedName>
    <definedName name="YN" localSheetId="0">#REF!</definedName>
    <definedName name="YN">#REF!</definedName>
    <definedName name="Yr">#REF!</definedName>
    <definedName name="YTD_A_IMPRIMIR">#REF!</definedName>
    <definedName name="zz_BudYear">[12]Header!$C$6</definedName>
    <definedName name="zz_cc">[23]Header!$B$5</definedName>
    <definedName name="zz_CompanySD">[12]Header!$C$5</definedName>
    <definedName name="zz_exp288">'[17]Exp list'!$H$3</definedName>
    <definedName name="zz_exp289">'[17]Exp list'!$H$4</definedName>
    <definedName name="zz_exp290">'[17]Exp list'!$H$5</definedName>
    <definedName name="zz_exp291">'[17]Exp list'!$H$6</definedName>
    <definedName name="zz_exp292">'[17]Exp list'!$H$7</definedName>
    <definedName name="zz_exp294">'[17]Exp list'!$H$8</definedName>
    <definedName name="zz_expCommis">[17]Expenses!$H$46:$I$46</definedName>
    <definedName name="zz_FormDesc">'[23]Product Xwalk'!$R$1:$S$309</definedName>
    <definedName name="zz_ICBRANCH">#REF!</definedName>
    <definedName name="zz_icBranchcontrol">'[29]Inter-Co'!$F$41:$AA$41</definedName>
    <definedName name="zz_ICDI">#REF!</definedName>
    <definedName name="zz_ICDIV">#REF!</definedName>
    <definedName name="zz_icdivision">'[30]IC Accts'!$F$36</definedName>
    <definedName name="zz_icintsales">#REF!</definedName>
    <definedName name="zz_ICINV">#REF!</definedName>
    <definedName name="zz_icinv7600">'[29]Inter-Co'!$F$50:$AA$50</definedName>
    <definedName name="zz_icinv7700">'[29]Inter-Co'!$F$59:$AA$59</definedName>
    <definedName name="zz_ICLOAN">#REF!</definedName>
    <definedName name="zz_icLoans">'[29]Inter-Co'!$F$32:$AA$32</definedName>
    <definedName name="zz_ICNOIE">#REF!</definedName>
    <definedName name="zz_ICNOII">#REF!</definedName>
    <definedName name="zz_ICPAY">#REF!</definedName>
    <definedName name="zz_icPayables">'[29]Inter-Co'!$F$23:$AA$23</definedName>
    <definedName name="zz_ICREC">#REF!</definedName>
    <definedName name="zz_icReceivables">'[29]Inter-Co'!$F$14:$AA$14</definedName>
    <definedName name="zz_ictpcheck">'[23]IC Accts'!$D$8:$D$10,'[23]IC Accts'!$D$14:$D$17,'[23]IC Accts'!$D$21:$D$23,'[23]IC Accts'!$D$27:$D$29,'[23]IC Accts'!$D$33:$D$35,'[23]IC Accts'!$D$39:$D$41,'[23]IC Accts'!$D$45:$D$47,'[23]IC Accts'!$D$51:$D$53,'[23]IC Accts'!$D$57:$D$59</definedName>
    <definedName name="zz_invUSD">[29]Inventory!$J$72:$AE$72</definedName>
    <definedName name="zz_isbegin">#REF!</definedName>
    <definedName name="zz_isend">#REF!</definedName>
    <definedName name="zz_miacct">#REF!</definedName>
    <definedName name="zz_midesc">#REF!</definedName>
    <definedName name="zz_milastrow">#REF!</definedName>
    <definedName name="zz_mipk">#REF!</definedName>
    <definedName name="zz_mivalue">#REF!</definedName>
    <definedName name="zz_ProfitInInv">'[29]Profit In Inventory'!$K$70:$AF$70</definedName>
    <definedName name="zz_revdate">[23]Header!#REF!</definedName>
    <definedName name="zz_salestp">#REF!</definedName>
    <definedName name="zz_sccost">#REF!</definedName>
    <definedName name="zz_sccrop">#REF!</definedName>
    <definedName name="zz_scdesc">#REF!</definedName>
    <definedName name="zz_scfor">#REF!</definedName>
    <definedName name="zz_scind">#REF!</definedName>
    <definedName name="zz_scIntSales">#REF!</definedName>
    <definedName name="zz_sclastcell">#REF!</definedName>
    <definedName name="zz_sclbs">#REF!</definedName>
    <definedName name="zz_scload">#REF!</definedName>
    <definedName name="zz_scOutSales">#REF!</definedName>
    <definedName name="zz_scpl">#REF!</definedName>
    <definedName name="zz_scsales">#REF!</definedName>
    <definedName name="zz_scsd">#REF!</definedName>
    <definedName name="zz_scso">#REF!</definedName>
    <definedName name="zz_sctec">#REF!</definedName>
    <definedName name="zz_sctp">#REF!</definedName>
    <definedName name="zz_summNetInc">'[31]P&amp;L Summary'!$J$40:$Y$40</definedName>
    <definedName name="zz_summNetIncLE">'[29]P&amp;L Summary'!$D$40:$V$40</definedName>
    <definedName name="zz_tbacct">#REF!</definedName>
    <definedName name="zz_tbBal_Sheet_Diff">#REF!</definedName>
    <definedName name="zz_tbCapEmpAssets">#REF!</definedName>
    <definedName name="zz_tbCapEmpLiab">#REF!</definedName>
    <definedName name="zz_tbCash">#REF!</definedName>
    <definedName name="zz_tbcost">#REF!</definedName>
    <definedName name="zz_tbcostint">#REF!</definedName>
    <definedName name="zz_tbCostOfSales">#REF!</definedName>
    <definedName name="zz_tbdesc">#REF!</definedName>
    <definedName name="zz_tbEBIT">#REF!</definedName>
    <definedName name="zz_tbequity">'[32]Balance Sheet'!#REF!</definedName>
    <definedName name="zz_tbforsales">#REF!</definedName>
    <definedName name="zz_tbGrossProfit">#REF!</definedName>
    <definedName name="zz_tbIntIncExp">#REF!</definedName>
    <definedName name="zz_tbintsales">#REF!</definedName>
    <definedName name="zz_tblastrow">#REF!</definedName>
    <definedName name="zz_tbnetinv">'[32]Balance Sheet'!#REF!</definedName>
    <definedName name="zz_tbNetOpInc">#REF!</definedName>
    <definedName name="zz_tbOtherIncDed">#REF!</definedName>
    <definedName name="zz_tbpk">#REF!</definedName>
    <definedName name="zz_tbProfB4Tax">#REF!</definedName>
    <definedName name="zz_tbProvIncTax">#REF!</definedName>
    <definedName name="zz_tbSalesRevenue">#REF!</definedName>
    <definedName name="zz_tbTaxOnEBIT">#REF!</definedName>
    <definedName name="zz_tbTotal_Credit">#REF!</definedName>
    <definedName name="zz_tbTotal_Debit">#REF!</definedName>
    <definedName name="zz_tbTotDBCR">#REF!</definedName>
    <definedName name="zz_tbTotFinancing">#REF!</definedName>
    <definedName name="zz_tbTotNetIncLoss">#REF!</definedName>
    <definedName name="zz_tbTotTaxOther">#REF!</definedName>
    <definedName name="zz_tbvalue">#REF!</definedName>
    <definedName name="zz_tbvar">#REF!</definedName>
    <definedName name="zz_TechDesc">'[23]Product Xwalk'!$O$1:$P$29</definedName>
    <definedName name="zz_tot88">'[17]Period Costs'!$J$12</definedName>
    <definedName name="zz_tot89">[17]Expenses!$D$52:$E$52</definedName>
    <definedName name="zz_tot90">[17]Expenses!$F$52:$G$52</definedName>
    <definedName name="zz_tot9091">[17]Expenses!$F$52:$I$52</definedName>
    <definedName name="zz_tot91">[17]Expenses!$H$52:$I$52</definedName>
    <definedName name="zz_tot92">[17]Expenses!$J$52</definedName>
    <definedName name="zz_tot94">[17]Expenses!$K$52:$L$52</definedName>
    <definedName name="zz_varlastrow">[17]Variance!$G$42</definedName>
    <definedName name="zz0">#REF!</definedName>
    <definedName name="zzcca">[12]Header!$C$12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M35" i="1"/>
  <c r="O7" i="1"/>
  <c r="H27" i="1"/>
  <c r="O43" i="1"/>
  <c r="O41" i="1"/>
  <c r="O9" i="1"/>
  <c r="K11" i="1"/>
  <c r="K12" i="1"/>
  <c r="O12" i="1"/>
  <c r="K42" i="1"/>
  <c r="M42" i="1" s="1"/>
  <c r="H42" i="1"/>
  <c r="K40" i="1"/>
  <c r="H40" i="1"/>
  <c r="J42" i="1"/>
  <c r="K27" i="1"/>
  <c r="K23" i="1"/>
  <c r="K24" i="1"/>
  <c r="H23" i="1"/>
  <c r="K17" i="1"/>
  <c r="K18" i="1"/>
  <c r="H17" i="1"/>
  <c r="H11" i="1"/>
  <c r="H12" i="1"/>
  <c r="E11" i="1"/>
  <c r="K8" i="1"/>
  <c r="H8" i="1"/>
  <c r="E8" i="1"/>
  <c r="N42" i="1" l="1"/>
  <c r="M40" i="1"/>
  <c r="J40" i="1"/>
  <c r="M39" i="1"/>
  <c r="J39" i="1"/>
  <c r="M38" i="1"/>
  <c r="J38" i="1"/>
  <c r="M37" i="1"/>
  <c r="J37" i="1"/>
  <c r="J36" i="1"/>
  <c r="J35" i="1"/>
  <c r="J32" i="1"/>
  <c r="J31" i="1"/>
  <c r="M30" i="1"/>
  <c r="J30" i="1"/>
  <c r="O29" i="1"/>
  <c r="O28" i="1"/>
  <c r="J27" i="1"/>
  <c r="N27" i="1" s="1"/>
  <c r="J26" i="1"/>
  <c r="J25" i="1"/>
  <c r="N25" i="1" s="1"/>
  <c r="O24" i="1"/>
  <c r="H24" i="1"/>
  <c r="J23" i="1"/>
  <c r="J22" i="1"/>
  <c r="J21" i="1"/>
  <c r="J20" i="1"/>
  <c r="N20" i="1" s="1"/>
  <c r="J19" i="1"/>
  <c r="O18" i="1"/>
  <c r="H18" i="1"/>
  <c r="O17" i="1"/>
  <c r="J17" i="1"/>
  <c r="N17" i="1" s="1"/>
  <c r="J16" i="1"/>
  <c r="J15" i="1"/>
  <c r="E12" i="1"/>
  <c r="M11" i="1"/>
  <c r="J11" i="1"/>
  <c r="G11" i="1"/>
  <c r="M8" i="1"/>
  <c r="J8" i="1"/>
  <c r="G8" i="1"/>
  <c r="M6" i="1"/>
  <c r="J6" i="1"/>
  <c r="G6" i="1"/>
  <c r="M5" i="1"/>
  <c r="J5" i="1"/>
  <c r="G5" i="1"/>
  <c r="M4" i="1"/>
  <c r="J4" i="1"/>
  <c r="G4" i="1"/>
  <c r="M3" i="1"/>
  <c r="J3" i="1"/>
  <c r="G3" i="1"/>
  <c r="N37" i="1" l="1"/>
  <c r="N21" i="1"/>
  <c r="N36" i="1"/>
  <c r="N40" i="1"/>
  <c r="N30" i="1"/>
  <c r="N39" i="1"/>
  <c r="N22" i="1"/>
  <c r="N19" i="1"/>
  <c r="N38" i="1"/>
  <c r="N35" i="1"/>
  <c r="N26" i="1"/>
  <c r="N32" i="1"/>
  <c r="N31" i="1"/>
  <c r="N16" i="1"/>
  <c r="N15" i="1"/>
  <c r="N4" i="1"/>
  <c r="N6" i="1"/>
  <c r="N3" i="1"/>
  <c r="N11" i="1"/>
  <c r="N5" i="1"/>
  <c r="N8" i="1"/>
  <c r="N23" i="1"/>
  <c r="N44" i="1" l="1"/>
  <c r="N33" i="1"/>
  <c r="N13" i="1"/>
  <c r="N46" i="1" l="1"/>
  <c r="O46" i="1" s="1"/>
</calcChain>
</file>

<file path=xl/sharedStrings.xml><?xml version="1.0" encoding="utf-8"?>
<sst xmlns="http://schemas.openxmlformats.org/spreadsheetml/2006/main" count="78" uniqueCount="64">
  <si>
    <t>2022 Early Order Program</t>
  </si>
  <si>
    <t>Qualifying Products</t>
  </si>
  <si>
    <t>SKU Number</t>
  </si>
  <si>
    <t>Unit Size</t>
  </si>
  <si>
    <t>Agency Price</t>
  </si>
  <si>
    <t>Sept Spotlight Rebate per Unit</t>
  </si>
  <si>
    <t>Sept Spotlight # of Units Purchased INPUT</t>
  </si>
  <si>
    <t>Sept Spotlight Total Rebate</t>
  </si>
  <si>
    <t>Oct Rebate per Unit</t>
  </si>
  <si>
    <t>Oct 
# of Units Purchased INPUT</t>
  </si>
  <si>
    <t>October Total Rebate</t>
  </si>
  <si>
    <t>Nov-Dec Rebate per Unit</t>
  </si>
  <si>
    <t>Nov-Dec
# of Units Purchased INPUT</t>
  </si>
  <si>
    <t>Nov-Dec Total Rebate</t>
  </si>
  <si>
    <t>EOP Total Rebate</t>
  </si>
  <si>
    <t>Fame® SC Fungicide</t>
  </si>
  <si>
    <t>16 oz</t>
  </si>
  <si>
    <t>64 oz</t>
  </si>
  <si>
    <t>2.5 gallon</t>
  </si>
  <si>
    <t>Fame® + C Fungicide</t>
  </si>
  <si>
    <r>
      <t xml:space="preserve">Serata Fungicide </t>
    </r>
    <r>
      <rPr>
        <b/>
        <sz val="12"/>
        <color rgb="FFFF0000"/>
        <rFont val="Arial"/>
        <family val="2"/>
      </rPr>
      <t>New!</t>
    </r>
  </si>
  <si>
    <t>35 oz</t>
  </si>
  <si>
    <t>Kalida™ Fungicide - NEW!</t>
  </si>
  <si>
    <r>
      <rPr>
        <b/>
        <sz val="11"/>
        <color theme="1"/>
        <rFont val="Arial"/>
        <family val="2"/>
      </rPr>
      <t>Kalida Volume Bonus Rebate Level ($165 rebate/unit)</t>
    </r>
    <r>
      <rPr>
        <sz val="11"/>
        <color theme="1"/>
        <rFont val="Arial"/>
        <family val="2"/>
      </rPr>
      <t xml:space="preserve"> 
achieved after a single invoice with 4-7 total units purchased </t>
    </r>
  </si>
  <si>
    <r>
      <rPr>
        <b/>
        <sz val="11"/>
        <color theme="1"/>
        <rFont val="Arial"/>
        <family val="2"/>
      </rPr>
      <t>Kalida Volume Bonus Rebate Level ($200 rebate/unit)</t>
    </r>
    <r>
      <rPr>
        <sz val="11"/>
        <color theme="1"/>
        <rFont val="Arial"/>
        <family val="2"/>
      </rPr>
      <t xml:space="preserve"> 
achieved after a single invoice with </t>
    </r>
    <r>
      <rPr>
        <b/>
        <u/>
        <sz val="11"/>
        <color theme="1"/>
        <rFont val="Arial"/>
        <family val="2"/>
      </rPr>
      <t>8+</t>
    </r>
    <r>
      <rPr>
        <sz val="11"/>
        <color theme="1"/>
        <rFont val="Arial"/>
        <family val="2"/>
      </rPr>
      <t xml:space="preserve"> total units purchased </t>
    </r>
  </si>
  <si>
    <t>Rayora™ Fungicide</t>
  </si>
  <si>
    <r>
      <rPr>
        <b/>
        <sz val="10"/>
        <color theme="1"/>
        <rFont val="Arial"/>
        <family val="2"/>
      </rPr>
      <t>Rayora Volume Bonus Rebate Level ($170 rebate/unit)</t>
    </r>
    <r>
      <rPr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achieved after a single invoice with </t>
    </r>
    <r>
      <rPr>
        <b/>
        <u/>
        <sz val="11"/>
        <color theme="1"/>
        <rFont val="Arial"/>
        <family val="2"/>
      </rPr>
      <t>6+</t>
    </r>
    <r>
      <rPr>
        <sz val="11"/>
        <color theme="1"/>
        <rFont val="Arial"/>
        <family val="2"/>
      </rPr>
      <t xml:space="preserve"> total units purchased</t>
    </r>
  </si>
  <si>
    <t>Blindside® Herbicide</t>
  </si>
  <si>
    <t>0.5 lb</t>
  </si>
  <si>
    <t>Dismiss® NXT Herbicide</t>
  </si>
  <si>
    <t>10 oz</t>
  </si>
  <si>
    <t>60 oz</t>
  </si>
  <si>
    <r>
      <rPr>
        <b/>
        <sz val="11"/>
        <color theme="1"/>
        <rFont val="Arial"/>
        <family val="2"/>
      </rPr>
      <t>NXT 60oz Volume Bonus Rebate Level ($200 rebate/unit)</t>
    </r>
    <r>
      <rPr>
        <sz val="11"/>
        <color theme="1"/>
        <rFont val="Arial"/>
        <family val="2"/>
      </rPr>
      <t xml:space="preserve"> 
achieved after a single invoice with </t>
    </r>
    <r>
      <rPr>
        <b/>
        <u/>
        <sz val="11"/>
        <color theme="1"/>
        <rFont val="Arial"/>
        <family val="2"/>
      </rPr>
      <t>8+</t>
    </r>
    <r>
      <rPr>
        <sz val="11"/>
        <color theme="1"/>
        <rFont val="Arial"/>
        <family val="2"/>
      </rPr>
      <t xml:space="preserve"> total units purchased </t>
    </r>
  </si>
  <si>
    <t>Dismiss® South Herbicide</t>
  </si>
  <si>
    <t>Dismiss® Turf Herbicide</t>
  </si>
  <si>
    <t>6 oz</t>
  </si>
  <si>
    <t>Dismiss® CA Turf Herbicide</t>
  </si>
  <si>
    <t>Echelon® 4SC Herbicide</t>
  </si>
  <si>
    <t>1 gallon</t>
  </si>
  <si>
    <r>
      <rPr>
        <b/>
        <sz val="11"/>
        <color theme="1"/>
        <rFont val="Arial"/>
        <family val="2"/>
      </rPr>
      <t>Echelon Volume Bonus Rebate Level ($75 rebate/unit)</t>
    </r>
    <r>
      <rPr>
        <sz val="11"/>
        <color theme="1"/>
        <rFont val="Arial"/>
        <family val="2"/>
      </rPr>
      <t xml:space="preserve"> 
achieved after a single invoice with </t>
    </r>
    <r>
      <rPr>
        <b/>
        <u/>
        <sz val="11"/>
        <color theme="1"/>
        <rFont val="Arial"/>
        <family val="2"/>
      </rPr>
      <t>16+</t>
    </r>
    <r>
      <rPr>
        <sz val="11"/>
        <color theme="1"/>
        <rFont val="Arial"/>
        <family val="2"/>
      </rPr>
      <t xml:space="preserve"> total units purchased</t>
    </r>
  </si>
  <si>
    <t>QuickSilver® Herbicide</t>
  </si>
  <si>
    <t>8 oz</t>
  </si>
  <si>
    <t>Solitare® WSL Herbicide</t>
  </si>
  <si>
    <t>3/4 Gal</t>
  </si>
  <si>
    <t>2.5 Gal</t>
  </si>
  <si>
    <r>
      <rPr>
        <b/>
        <sz val="11"/>
        <color theme="1"/>
        <rFont val="Arial"/>
        <family val="2"/>
      </rPr>
      <t>Solitare WSL 2.5 gallonVolume Bonus Rebate Level ($48 rebate/unit)</t>
    </r>
    <r>
      <rPr>
        <sz val="11"/>
        <color theme="1"/>
        <rFont val="Arial"/>
        <family val="2"/>
      </rPr>
      <t xml:space="preserve"> 
achieved after a single invoice with 14</t>
    </r>
    <r>
      <rPr>
        <b/>
        <u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 xml:space="preserve"> total units purchased </t>
    </r>
  </si>
  <si>
    <t>Solitare® Herbicide</t>
  </si>
  <si>
    <t>1 lb</t>
  </si>
  <si>
    <t>4 lb</t>
  </si>
  <si>
    <t>Xonerate® 2SC Herbicide</t>
  </si>
  <si>
    <t>12 oz</t>
  </si>
  <si>
    <t>Aria® Insecticide</t>
  </si>
  <si>
    <t>160 grams</t>
  </si>
  <si>
    <t>Scion® Insecticide</t>
  </si>
  <si>
    <t>32 oz</t>
  </si>
  <si>
    <t>Talstar® Professional</t>
  </si>
  <si>
    <t>30 gallon</t>
  </si>
  <si>
    <t>Talstar® Select Insecticide (RUP)</t>
  </si>
  <si>
    <t>Triple Crown ® Golf Insecticide (RUP)</t>
  </si>
  <si>
    <r>
      <rPr>
        <b/>
        <sz val="11"/>
        <color theme="1"/>
        <rFont val="Arial"/>
        <family val="2"/>
      </rPr>
      <t>Triple Crown Golf Volume Bonus Rebate Level ($45 rebate/unit)</t>
    </r>
    <r>
      <rPr>
        <sz val="11"/>
        <color theme="1"/>
        <rFont val="Arial"/>
        <family val="2"/>
      </rPr>
      <t xml:space="preserve"> 
achieved after a single invoice with 12</t>
    </r>
    <r>
      <rPr>
        <b/>
        <u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 xml:space="preserve"> total units purchased</t>
    </r>
  </si>
  <si>
    <t>Triple Crown® T&amp;O Insecticide</t>
  </si>
  <si>
    <r>
      <rPr>
        <b/>
        <sz val="11"/>
        <color theme="1"/>
        <rFont val="Arial"/>
        <family val="2"/>
      </rPr>
      <t>Triple Crown T&amp;O Volume Bonus Rebate Level ($45 rebate/unit)</t>
    </r>
    <r>
      <rPr>
        <sz val="11"/>
        <color theme="1"/>
        <rFont val="Arial"/>
        <family val="2"/>
      </rPr>
      <t xml:space="preserve"> 
achieved after a single invoice with 12</t>
    </r>
    <r>
      <rPr>
        <b/>
        <u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 xml:space="preserve"> total units purchased</t>
    </r>
  </si>
  <si>
    <t xml:space="preserve">Insecticide Total  </t>
  </si>
  <si>
    <t>Total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</si>
</sst>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8"/>
      <color theme="1"/>
      <name val="Arial"/>
      <family val="2"/>
    </font>
    <font>
      <b/>
      <sz val="18"/>
      <color rgb="FF04045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rgb="FF000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6" tint="0.599963377788628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6" fillId="2" borderId="0" xfId="1" applyFont="1" applyFill="1" applyAlignment="1">
      <alignment vertical="center"/>
    </xf>
    <xf numFmtId="0" fontId="1" fillId="0" borderId="0" xfId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44" fontId="2" fillId="3" borderId="5" xfId="2" applyFont="1" applyFill="1" applyBorder="1" applyAlignment="1">
      <alignment horizontal="center" vertical="center" wrapText="1"/>
    </xf>
    <xf numFmtId="44" fontId="2" fillId="4" borderId="6" xfId="2" applyFont="1" applyFill="1" applyBorder="1" applyAlignment="1">
      <alignment horizontal="center" vertical="center" wrapText="1"/>
    </xf>
    <xf numFmtId="0" fontId="2" fillId="4" borderId="7" xfId="2" applyNumberFormat="1" applyFont="1" applyFill="1" applyBorder="1" applyAlignment="1">
      <alignment horizontal="center" vertical="center" wrapText="1"/>
    </xf>
    <xf numFmtId="44" fontId="2" fillId="4" borderId="8" xfId="2" applyFont="1" applyFill="1" applyBorder="1" applyAlignment="1">
      <alignment horizontal="center" vertical="center" wrapText="1"/>
    </xf>
    <xf numFmtId="164" fontId="2" fillId="5" borderId="6" xfId="3" applyNumberFormat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6" borderId="10" xfId="1" applyFont="1" applyFill="1" applyBorder="1" applyAlignment="1">
      <alignment horizontal="center" vertical="center" wrapText="1"/>
    </xf>
    <xf numFmtId="164" fontId="2" fillId="6" borderId="11" xfId="3" applyNumberFormat="1" applyFont="1" applyFill="1" applyBorder="1" applyAlignment="1">
      <alignment horizontal="center" vertical="center" wrapText="1"/>
    </xf>
    <xf numFmtId="164" fontId="2" fillId="6" borderId="12" xfId="3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>
      <alignment horizontal="center" wrapText="1"/>
    </xf>
    <xf numFmtId="0" fontId="9" fillId="7" borderId="14" xfId="1" applyFont="1" applyFill="1" applyBorder="1" applyAlignment="1">
      <alignment horizontal="center" vertical="center"/>
    </xf>
    <xf numFmtId="165" fontId="9" fillId="7" borderId="15" xfId="1" applyNumberFormat="1" applyFont="1" applyFill="1" applyBorder="1" applyAlignment="1">
      <alignment horizontal="center" vertical="center"/>
    </xf>
    <xf numFmtId="0" fontId="9" fillId="8" borderId="17" xfId="1" applyFont="1" applyFill="1" applyBorder="1" applyAlignment="1" applyProtection="1">
      <alignment horizontal="center" vertical="center"/>
      <protection locked="0"/>
    </xf>
    <xf numFmtId="166" fontId="9" fillId="7" borderId="18" xfId="1" applyNumberFormat="1" applyFont="1" applyFill="1" applyBorder="1" applyAlignment="1">
      <alignment horizontal="center" vertical="center"/>
    </xf>
    <xf numFmtId="166" fontId="9" fillId="7" borderId="19" xfId="2" applyNumberFormat="1" applyFont="1" applyFill="1" applyBorder="1" applyAlignment="1">
      <alignment horizontal="center" vertical="center"/>
    </xf>
    <xf numFmtId="0" fontId="9" fillId="8" borderId="17" xfId="2" applyNumberFormat="1" applyFont="1" applyFill="1" applyBorder="1" applyAlignment="1" applyProtection="1">
      <alignment horizontal="center" vertical="center"/>
      <protection locked="0"/>
    </xf>
    <xf numFmtId="166" fontId="9" fillId="7" borderId="18" xfId="2" applyNumberFormat="1" applyFont="1" applyFill="1" applyBorder="1" applyAlignment="1">
      <alignment horizontal="center" vertical="center"/>
    </xf>
    <xf numFmtId="166" fontId="9" fillId="7" borderId="14" xfId="2" applyNumberFormat="1" applyFont="1" applyFill="1" applyBorder="1" applyAlignment="1">
      <alignment horizontal="center" vertical="center"/>
    </xf>
    <xf numFmtId="0" fontId="9" fillId="8" borderId="20" xfId="1" applyFont="1" applyFill="1" applyBorder="1" applyAlignment="1" applyProtection="1">
      <alignment horizontal="center" vertical="center"/>
      <protection locked="0"/>
    </xf>
    <xf numFmtId="166" fontId="9" fillId="7" borderId="21" xfId="2" applyNumberFormat="1" applyFont="1" applyFill="1" applyBorder="1" applyAlignment="1">
      <alignment horizontal="center" vertical="center"/>
    </xf>
    <xf numFmtId="166" fontId="9" fillId="9" borderId="22" xfId="2" applyNumberFormat="1" applyFont="1" applyFill="1" applyBorder="1" applyAlignment="1">
      <alignment horizontal="center" vertical="center"/>
    </xf>
    <xf numFmtId="0" fontId="1" fillId="0" borderId="0" xfId="1"/>
    <xf numFmtId="0" fontId="9" fillId="7" borderId="24" xfId="1" applyFont="1" applyFill="1" applyBorder="1" applyAlignment="1">
      <alignment horizontal="center" vertical="center"/>
    </xf>
    <xf numFmtId="166" fontId="9" fillId="9" borderId="25" xfId="2" applyNumberFormat="1" applyFont="1" applyFill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9" fillId="8" borderId="24" xfId="1" applyFont="1" applyFill="1" applyBorder="1" applyAlignment="1" applyProtection="1">
      <alignment horizontal="center" vertical="center"/>
      <protection locked="0"/>
    </xf>
    <xf numFmtId="166" fontId="9" fillId="7" borderId="28" xfId="1" applyNumberFormat="1" applyFont="1" applyFill="1" applyBorder="1" applyAlignment="1">
      <alignment horizontal="center" vertical="center"/>
    </xf>
    <xf numFmtId="0" fontId="9" fillId="8" borderId="24" xfId="2" applyNumberFormat="1" applyFont="1" applyFill="1" applyBorder="1" applyAlignment="1" applyProtection="1">
      <alignment horizontal="center" vertical="center"/>
      <protection locked="0"/>
    </xf>
    <xf numFmtId="166" fontId="9" fillId="10" borderId="29" xfId="1" applyNumberFormat="1" applyFont="1" applyFill="1" applyBorder="1" applyAlignment="1">
      <alignment horizontal="center" vertical="center"/>
    </xf>
    <xf numFmtId="166" fontId="9" fillId="10" borderId="15" xfId="1" applyNumberFormat="1" applyFont="1" applyFill="1" applyBorder="1" applyAlignment="1">
      <alignment horizontal="center" vertical="center"/>
    </xf>
    <xf numFmtId="0" fontId="1" fillId="11" borderId="0" xfId="1" applyFill="1" applyAlignment="1" applyProtection="1">
      <alignment vertical="center" wrapText="1"/>
      <protection locked="0"/>
    </xf>
    <xf numFmtId="0" fontId="9" fillId="0" borderId="35" xfId="1" applyFont="1" applyBorder="1" applyAlignment="1">
      <alignment horizontal="center" wrapText="1"/>
    </xf>
    <xf numFmtId="0" fontId="9" fillId="11" borderId="0" xfId="1" applyFont="1" applyFill="1" applyAlignment="1">
      <alignment horizontal="left" vertical="center" wrapText="1"/>
    </xf>
    <xf numFmtId="0" fontId="13" fillId="0" borderId="35" xfId="1" applyFont="1" applyBorder="1" applyAlignment="1">
      <alignment horizontal="center" wrapText="1"/>
    </xf>
    <xf numFmtId="0" fontId="3" fillId="0" borderId="0" xfId="1" applyFont="1" applyAlignment="1" applyProtection="1">
      <alignment horizontal="center" wrapText="1"/>
      <protection locked="0"/>
    </xf>
    <xf numFmtId="0" fontId="3" fillId="0" borderId="0" xfId="1" applyFont="1" applyAlignment="1">
      <alignment horizontal="center" wrapText="1"/>
    </xf>
    <xf numFmtId="0" fontId="13" fillId="0" borderId="0" xfId="1" applyFont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6" fontId="16" fillId="12" borderId="48" xfId="2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11" fillId="7" borderId="0" xfId="1" applyFont="1" applyFill="1" applyAlignment="1">
      <alignment horizontal="center" vertical="center" wrapText="1"/>
    </xf>
    <xf numFmtId="164" fontId="11" fillId="7" borderId="0" xfId="3" applyNumberFormat="1" applyFont="1" applyFill="1" applyBorder="1" applyAlignment="1">
      <alignment horizontal="center" vertical="center" wrapText="1"/>
    </xf>
    <xf numFmtId="0" fontId="11" fillId="7" borderId="0" xfId="1" applyFont="1" applyFill="1" applyAlignment="1" applyProtection="1">
      <alignment horizontal="center" vertical="center" wrapText="1"/>
      <protection locked="0"/>
    </xf>
    <xf numFmtId="166" fontId="11" fillId="7" borderId="0" xfId="3" applyNumberFormat="1" applyFont="1" applyFill="1" applyBorder="1" applyAlignment="1">
      <alignment horizontal="center" vertical="center" wrapText="1"/>
    </xf>
    <xf numFmtId="0" fontId="8" fillId="0" borderId="49" xfId="1" applyFont="1" applyBorder="1" applyAlignment="1">
      <alignment horizontal="center"/>
    </xf>
    <xf numFmtId="0" fontId="9" fillId="0" borderId="1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10" borderId="20" xfId="1" applyFont="1" applyFill="1" applyBorder="1" applyAlignment="1">
      <alignment horizontal="center" vertical="center"/>
    </xf>
    <xf numFmtId="0" fontId="9" fillId="8" borderId="20" xfId="2" applyNumberFormat="1" applyFont="1" applyFill="1" applyBorder="1" applyAlignment="1" applyProtection="1">
      <alignment horizontal="center" vertical="center"/>
      <protection locked="0"/>
    </xf>
    <xf numFmtId="166" fontId="9" fillId="7" borderId="15" xfId="2" applyNumberFormat="1" applyFont="1" applyFill="1" applyBorder="1" applyAlignment="1">
      <alignment horizontal="center" vertical="center"/>
    </xf>
    <xf numFmtId="0" fontId="9" fillId="7" borderId="19" xfId="1" applyFont="1" applyFill="1" applyBorder="1" applyAlignment="1">
      <alignment horizontal="center" vertical="center"/>
    </xf>
    <xf numFmtId="0" fontId="9" fillId="7" borderId="17" xfId="1" applyFont="1" applyFill="1" applyBorder="1" applyAlignment="1">
      <alignment horizontal="center" vertical="center"/>
    </xf>
    <xf numFmtId="166" fontId="9" fillId="10" borderId="16" xfId="1" applyNumberFormat="1" applyFont="1" applyFill="1" applyBorder="1" applyAlignment="1">
      <alignment horizontal="center" vertical="center"/>
    </xf>
    <xf numFmtId="0" fontId="9" fillId="10" borderId="17" xfId="1" applyFont="1" applyFill="1" applyBorder="1" applyAlignment="1">
      <alignment horizontal="center" vertical="center"/>
    </xf>
    <xf numFmtId="166" fontId="9" fillId="10" borderId="36" xfId="1" applyNumberFormat="1" applyFont="1" applyFill="1" applyBorder="1" applyAlignment="1">
      <alignment horizontal="center" vertical="center"/>
    </xf>
    <xf numFmtId="166" fontId="9" fillId="7" borderId="36" xfId="2" applyNumberFormat="1" applyFont="1" applyFill="1" applyBorder="1" applyAlignment="1">
      <alignment horizontal="center" vertical="center"/>
    </xf>
    <xf numFmtId="0" fontId="8" fillId="0" borderId="50" xfId="1" applyFont="1" applyBorder="1" applyAlignment="1">
      <alignment horizontal="center"/>
    </xf>
    <xf numFmtId="0" fontId="9" fillId="7" borderId="51" xfId="1" applyFont="1" applyFill="1" applyBorder="1" applyAlignment="1">
      <alignment horizontal="center" vertical="center"/>
    </xf>
    <xf numFmtId="166" fontId="9" fillId="10" borderId="52" xfId="1" applyNumberFormat="1" applyFont="1" applyFill="1" applyBorder="1" applyAlignment="1">
      <alignment horizontal="center" vertical="center"/>
    </xf>
    <xf numFmtId="0" fontId="9" fillId="10" borderId="24" xfId="1" applyFont="1" applyFill="1" applyBorder="1" applyAlignment="1">
      <alignment horizontal="center" vertical="center"/>
    </xf>
    <xf numFmtId="166" fontId="9" fillId="10" borderId="53" xfId="1" applyNumberFormat="1" applyFont="1" applyFill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/>
    </xf>
    <xf numFmtId="0" fontId="9" fillId="13" borderId="54" xfId="1" applyFont="1" applyFill="1" applyBorder="1" applyAlignment="1">
      <alignment horizontal="center" vertical="center" wrapText="1"/>
    </xf>
    <xf numFmtId="0" fontId="9" fillId="7" borderId="39" xfId="1" applyFont="1" applyFill="1" applyBorder="1" applyAlignment="1">
      <alignment horizontal="center" vertical="center"/>
    </xf>
    <xf numFmtId="0" fontId="9" fillId="7" borderId="30" xfId="1" applyFont="1" applyFill="1" applyBorder="1" applyAlignment="1">
      <alignment horizontal="center" vertical="center"/>
    </xf>
    <xf numFmtId="166" fontId="9" fillId="10" borderId="32" xfId="1" applyNumberFormat="1" applyFont="1" applyFill="1" applyBorder="1" applyAlignment="1">
      <alignment horizontal="center" vertical="center"/>
    </xf>
    <xf numFmtId="0" fontId="9" fillId="10" borderId="30" xfId="1" applyFont="1" applyFill="1" applyBorder="1" applyAlignment="1">
      <alignment horizontal="center" vertical="center"/>
    </xf>
    <xf numFmtId="166" fontId="9" fillId="10" borderId="31" xfId="1" applyNumberFormat="1" applyFont="1" applyFill="1" applyBorder="1" applyAlignment="1">
      <alignment horizontal="center" vertical="center"/>
    </xf>
    <xf numFmtId="0" fontId="9" fillId="8" borderId="30" xfId="2" applyNumberFormat="1" applyFont="1" applyFill="1" applyBorder="1" applyAlignment="1" applyProtection="1">
      <alignment horizontal="center" vertical="center"/>
      <protection locked="0"/>
    </xf>
    <xf numFmtId="0" fontId="9" fillId="0" borderId="35" xfId="1" applyFont="1" applyBorder="1" applyAlignment="1">
      <alignment horizontal="center" vertical="center" wrapText="1"/>
    </xf>
    <xf numFmtId="0" fontId="3" fillId="0" borderId="0" xfId="1" applyFont="1" applyProtection="1">
      <protection locked="0"/>
    </xf>
    <xf numFmtId="0" fontId="3" fillId="0" borderId="0" xfId="1" applyFont="1"/>
    <xf numFmtId="0" fontId="1" fillId="7" borderId="0" xfId="1" applyFill="1" applyProtection="1">
      <protection locked="0"/>
    </xf>
    <xf numFmtId="0" fontId="1" fillId="7" borderId="0" xfId="1" applyFill="1"/>
    <xf numFmtId="0" fontId="8" fillId="0" borderId="56" xfId="1" applyFont="1" applyBorder="1" applyAlignment="1">
      <alignment horizontal="center"/>
    </xf>
    <xf numFmtId="0" fontId="9" fillId="7" borderId="57" xfId="1" applyFont="1" applyFill="1" applyBorder="1" applyAlignment="1">
      <alignment horizontal="center" vertical="center"/>
    </xf>
    <xf numFmtId="0" fontId="9" fillId="7" borderId="58" xfId="1" applyFont="1" applyFill="1" applyBorder="1" applyAlignment="1">
      <alignment horizontal="center" vertical="center"/>
    </xf>
    <xf numFmtId="166" fontId="9" fillId="10" borderId="59" xfId="1" applyNumberFormat="1" applyFont="1" applyFill="1" applyBorder="1" applyAlignment="1">
      <alignment horizontal="center" vertical="center"/>
    </xf>
    <xf numFmtId="0" fontId="9" fillId="10" borderId="58" xfId="1" applyFont="1" applyFill="1" applyBorder="1" applyAlignment="1">
      <alignment horizontal="center" vertical="center"/>
    </xf>
    <xf numFmtId="166" fontId="9" fillId="10" borderId="60" xfId="1" applyNumberFormat="1" applyFont="1" applyFill="1" applyBorder="1" applyAlignment="1">
      <alignment horizontal="center" vertical="center"/>
    </xf>
    <xf numFmtId="0" fontId="9" fillId="8" borderId="58" xfId="2" applyNumberFormat="1" applyFont="1" applyFill="1" applyBorder="1" applyAlignment="1" applyProtection="1">
      <alignment horizontal="center" vertical="center"/>
      <protection locked="0"/>
    </xf>
    <xf numFmtId="166" fontId="9" fillId="7" borderId="60" xfId="2" applyNumberFormat="1" applyFont="1" applyFill="1" applyBorder="1" applyAlignment="1">
      <alignment horizontal="center" vertical="center"/>
    </xf>
    <xf numFmtId="0" fontId="9" fillId="8" borderId="30" xfId="1" applyFont="1" applyFill="1" applyBorder="1" applyAlignment="1" applyProtection="1">
      <alignment horizontal="center" vertical="center"/>
      <protection locked="0"/>
    </xf>
    <xf numFmtId="166" fontId="9" fillId="7" borderId="33" xfId="2" applyNumberFormat="1" applyFont="1" applyFill="1" applyBorder="1" applyAlignment="1">
      <alignment horizontal="center" vertical="center"/>
    </xf>
    <xf numFmtId="166" fontId="9" fillId="9" borderId="34" xfId="2" applyNumberFormat="1" applyFont="1" applyFill="1" applyBorder="1" applyAlignment="1">
      <alignment horizontal="center" vertical="center"/>
    </xf>
    <xf numFmtId="0" fontId="17" fillId="0" borderId="0" xfId="1" applyFont="1"/>
    <xf numFmtId="0" fontId="18" fillId="7" borderId="0" xfId="1" applyFont="1" applyFill="1" applyAlignment="1">
      <alignment horizontal="center" vertical="center"/>
    </xf>
    <xf numFmtId="0" fontId="11" fillId="7" borderId="0" xfId="1" applyFont="1" applyFill="1" applyAlignment="1">
      <alignment horizontal="center" vertical="center"/>
    </xf>
    <xf numFmtId="0" fontId="9" fillId="7" borderId="0" xfId="1" applyFont="1" applyFill="1" applyAlignment="1">
      <alignment horizontal="center" vertical="center"/>
    </xf>
    <xf numFmtId="0" fontId="9" fillId="7" borderId="0" xfId="2" applyNumberFormat="1" applyFont="1" applyFill="1" applyBorder="1" applyAlignment="1" applyProtection="1">
      <alignment horizontal="center" vertical="center"/>
      <protection locked="0"/>
    </xf>
    <xf numFmtId="44" fontId="9" fillId="7" borderId="0" xfId="2" applyFont="1" applyFill="1" applyBorder="1" applyAlignment="1">
      <alignment horizontal="center" vertical="center"/>
    </xf>
    <xf numFmtId="166" fontId="16" fillId="13" borderId="48" xfId="2" applyNumberFormat="1" applyFont="1" applyFill="1" applyBorder="1" applyAlignment="1">
      <alignment horizontal="center" vertical="center"/>
    </xf>
    <xf numFmtId="0" fontId="8" fillId="0" borderId="0" xfId="1" applyFont="1"/>
    <xf numFmtId="164" fontId="11" fillId="7" borderId="0" xfId="3" applyNumberFormat="1" applyFont="1" applyFill="1" applyBorder="1" applyAlignment="1">
      <alignment horizontal="center" vertical="center"/>
    </xf>
    <xf numFmtId="166" fontId="11" fillId="7" borderId="0" xfId="2" applyNumberFormat="1" applyFont="1" applyFill="1" applyBorder="1" applyAlignment="1">
      <alignment horizontal="center" vertical="center"/>
    </xf>
    <xf numFmtId="0" fontId="9" fillId="10" borderId="29" xfId="1" applyFont="1" applyFill="1" applyBorder="1" applyAlignment="1">
      <alignment horizontal="center" vertical="center"/>
    </xf>
    <xf numFmtId="0" fontId="9" fillId="10" borderId="15" xfId="1" applyFont="1" applyFill="1" applyBorder="1" applyAlignment="1">
      <alignment horizontal="center" vertical="center"/>
    </xf>
    <xf numFmtId="0" fontId="8" fillId="0" borderId="26" xfId="1" applyFont="1" applyBorder="1" applyAlignment="1">
      <alignment horizontal="center"/>
    </xf>
    <xf numFmtId="0" fontId="9" fillId="3" borderId="0" xfId="1" applyFont="1" applyFill="1" applyAlignment="1">
      <alignment horizontal="center" vertical="center" wrapText="1"/>
    </xf>
    <xf numFmtId="0" fontId="9" fillId="10" borderId="52" xfId="1" applyFont="1" applyFill="1" applyBorder="1" applyAlignment="1">
      <alignment horizontal="center" vertical="center"/>
    </xf>
    <xf numFmtId="0" fontId="9" fillId="10" borderId="53" xfId="1" applyFont="1" applyFill="1" applyBorder="1" applyAlignment="1">
      <alignment horizontal="center" vertical="center"/>
    </xf>
    <xf numFmtId="0" fontId="9" fillId="10" borderId="32" xfId="1" applyFont="1" applyFill="1" applyBorder="1" applyAlignment="1">
      <alignment horizontal="center" vertical="center"/>
    </xf>
    <xf numFmtId="0" fontId="9" fillId="10" borderId="31" xfId="1" applyFont="1" applyFill="1" applyBorder="1" applyAlignment="1">
      <alignment horizontal="center" vertical="center"/>
    </xf>
    <xf numFmtId="0" fontId="11" fillId="0" borderId="0" xfId="1" applyFont="1"/>
    <xf numFmtId="0" fontId="11" fillId="7" borderId="0" xfId="1" applyFont="1" applyFill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7" borderId="0" xfId="2" applyNumberFormat="1" applyFont="1" applyFill="1" applyBorder="1" applyAlignment="1">
      <alignment horizontal="center" vertical="center"/>
    </xf>
    <xf numFmtId="44" fontId="11" fillId="7" borderId="0" xfId="2" applyFont="1" applyFill="1" applyBorder="1" applyAlignment="1">
      <alignment horizontal="center" vertical="center"/>
    </xf>
    <xf numFmtId="166" fontId="16" fillId="14" borderId="48" xfId="2" applyNumberFormat="1" applyFont="1" applyFill="1" applyBorder="1" applyAlignment="1">
      <alignment horizontal="center" vertical="center"/>
    </xf>
    <xf numFmtId="0" fontId="1" fillId="0" borderId="0" xfId="1" applyAlignment="1" applyProtection="1">
      <alignment horizontal="left"/>
      <protection locked="0"/>
    </xf>
    <xf numFmtId="0" fontId="3" fillId="7" borderId="0" xfId="1" applyFont="1" applyFill="1" applyAlignment="1">
      <alignment vertical="center"/>
    </xf>
    <xf numFmtId="0" fontId="1" fillId="0" borderId="0" xfId="1" applyAlignment="1">
      <alignment horizontal="center" vertical="center"/>
    </xf>
    <xf numFmtId="0" fontId="3" fillId="7" borderId="0" xfId="1" applyFont="1" applyFill="1" applyAlignment="1">
      <alignment horizontal="center" vertical="center"/>
    </xf>
    <xf numFmtId="166" fontId="3" fillId="7" borderId="0" xfId="2" applyNumberFormat="1" applyFont="1" applyFill="1" applyBorder="1" applyAlignment="1">
      <alignment horizontal="center" vertical="center"/>
    </xf>
    <xf numFmtId="0" fontId="1" fillId="7" borderId="0" xfId="1" applyFill="1" applyAlignment="1">
      <alignment vertical="center"/>
    </xf>
    <xf numFmtId="0" fontId="3" fillId="0" borderId="0" xfId="1" applyFont="1" applyAlignment="1">
      <alignment vertical="center"/>
    </xf>
    <xf numFmtId="166" fontId="20" fillId="9" borderId="63" xfId="1" applyNumberFormat="1" applyFont="1" applyFill="1" applyBorder="1" applyAlignment="1">
      <alignment horizontal="center" vertical="center"/>
    </xf>
    <xf numFmtId="0" fontId="3" fillId="0" borderId="64" xfId="1" applyFont="1" applyBorder="1" applyAlignment="1" applyProtection="1">
      <alignment horizontal="left" vertical="center" wrapText="1"/>
      <protection locked="0"/>
    </xf>
    <xf numFmtId="0" fontId="1" fillId="7" borderId="0" xfId="1" applyFill="1" applyAlignment="1">
      <alignment horizontal="center" vertical="center"/>
    </xf>
    <xf numFmtId="44" fontId="0" fillId="7" borderId="0" xfId="2" applyFont="1" applyFill="1" applyBorder="1" applyAlignment="1">
      <alignment horizontal="center" vertical="center"/>
    </xf>
    <xf numFmtId="0" fontId="0" fillId="7" borderId="0" xfId="2" applyNumberFormat="1" applyFont="1" applyFill="1" applyBorder="1" applyAlignment="1">
      <alignment horizontal="center" vertical="center"/>
    </xf>
    <xf numFmtId="0" fontId="21" fillId="7" borderId="0" xfId="1" applyFont="1" applyFill="1" applyAlignment="1">
      <alignment horizontal="center" vertical="center" wrapText="1"/>
    </xf>
    <xf numFmtId="44" fontId="3" fillId="7" borderId="65" xfId="1" applyNumberFormat="1" applyFont="1" applyFill="1" applyBorder="1" applyAlignment="1">
      <alignment horizontal="center" vertical="center"/>
    </xf>
    <xf numFmtId="44" fontId="0" fillId="7" borderId="0" xfId="2" applyFont="1" applyFill="1" applyAlignment="1">
      <alignment horizontal="center" vertical="center"/>
    </xf>
    <xf numFmtId="0" fontId="1" fillId="0" borderId="0" xfId="1" applyAlignment="1">
      <alignment vertical="center"/>
    </xf>
    <xf numFmtId="44" fontId="0" fillId="0" borderId="0" xfId="2" applyFont="1" applyBorder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44" fontId="4" fillId="7" borderId="0" xfId="2" applyFont="1" applyFill="1" applyAlignment="1">
      <alignment horizontal="center" vertical="center"/>
    </xf>
    <xf numFmtId="0" fontId="4" fillId="7" borderId="0" xfId="2" applyNumberFormat="1" applyFont="1" applyFill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166" fontId="9" fillId="7" borderId="31" xfId="2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165" fontId="9" fillId="7" borderId="11" xfId="1" applyNumberFormat="1" applyFont="1" applyFill="1" applyBorder="1" applyAlignment="1">
      <alignment horizontal="center" vertical="center"/>
    </xf>
    <xf numFmtId="166" fontId="9" fillId="10" borderId="32" xfId="1" applyNumberFormat="1" applyFont="1" applyFill="1" applyBorder="1" applyAlignment="1">
      <alignment vertical="center"/>
    </xf>
    <xf numFmtId="0" fontId="9" fillId="10" borderId="30" xfId="1" applyFont="1" applyFill="1" applyBorder="1" applyAlignment="1">
      <alignment vertical="center"/>
    </xf>
    <xf numFmtId="166" fontId="9" fillId="10" borderId="31" xfId="1" applyNumberFormat="1" applyFont="1" applyFill="1" applyBorder="1" applyAlignment="1">
      <alignment vertical="center"/>
    </xf>
    <xf numFmtId="0" fontId="22" fillId="3" borderId="2" xfId="1" applyFont="1" applyFill="1" applyBorder="1" applyAlignment="1">
      <alignment horizontal="center" vertical="center" wrapText="1"/>
    </xf>
    <xf numFmtId="166" fontId="9" fillId="7" borderId="16" xfId="1" applyNumberFormat="1" applyFont="1" applyFill="1" applyBorder="1" applyAlignment="1">
      <alignment horizontal="center" vertical="center"/>
    </xf>
    <xf numFmtId="0" fontId="9" fillId="11" borderId="54" xfId="1" applyFont="1" applyFill="1" applyBorder="1" applyAlignment="1">
      <alignment horizontal="center" vertical="center" wrapText="1"/>
    </xf>
    <xf numFmtId="166" fontId="9" fillId="0" borderId="33" xfId="1" applyNumberFormat="1" applyFont="1" applyBorder="1" applyAlignment="1">
      <alignment horizontal="center" vertical="center"/>
    </xf>
    <xf numFmtId="166" fontId="9" fillId="0" borderId="43" xfId="1" applyNumberFormat="1" applyFont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166" fontId="9" fillId="7" borderId="32" xfId="1" applyNumberFormat="1" applyFont="1" applyFill="1" applyBorder="1" applyAlignment="1">
      <alignment horizontal="center" vertical="center"/>
    </xf>
    <xf numFmtId="166" fontId="9" fillId="7" borderId="55" xfId="1" applyNumberFormat="1" applyFont="1" applyFill="1" applyBorder="1" applyAlignment="1">
      <alignment horizontal="center" vertical="center"/>
    </xf>
    <xf numFmtId="166" fontId="9" fillId="7" borderId="16" xfId="1" applyNumberFormat="1" applyFont="1" applyFill="1" applyBorder="1" applyAlignment="1">
      <alignment horizontal="center" vertical="center"/>
    </xf>
    <xf numFmtId="0" fontId="9" fillId="8" borderId="30" xfId="2" applyNumberFormat="1" applyFont="1" applyFill="1" applyBorder="1" applyAlignment="1" applyProtection="1">
      <alignment horizontal="center" vertical="center"/>
      <protection locked="0"/>
    </xf>
    <xf numFmtId="0" fontId="9" fillId="8" borderId="42" xfId="2" applyNumberFormat="1" applyFont="1" applyFill="1" applyBorder="1" applyAlignment="1" applyProtection="1">
      <alignment horizontal="center" vertical="center"/>
      <protection locked="0"/>
    </xf>
    <xf numFmtId="0" fontId="9" fillId="8" borderId="17" xfId="2" applyNumberFormat="1" applyFont="1" applyFill="1" applyBorder="1" applyAlignment="1" applyProtection="1">
      <alignment horizontal="center" vertical="center"/>
      <protection locked="0"/>
    </xf>
    <xf numFmtId="166" fontId="9" fillId="7" borderId="33" xfId="2" applyNumberFormat="1" applyFont="1" applyFill="1" applyBorder="1" applyAlignment="1">
      <alignment horizontal="center" vertical="center"/>
    </xf>
    <xf numFmtId="166" fontId="9" fillId="7" borderId="43" xfId="2" applyNumberFormat="1" applyFont="1" applyFill="1" applyBorder="1" applyAlignment="1">
      <alignment horizontal="center" vertical="center"/>
    </xf>
    <xf numFmtId="166" fontId="9" fillId="7" borderId="18" xfId="2" applyNumberFormat="1" applyFont="1" applyFill="1" applyBorder="1" applyAlignment="1">
      <alignment horizontal="center" vertical="center"/>
    </xf>
    <xf numFmtId="166" fontId="9" fillId="9" borderId="34" xfId="2" applyNumberFormat="1" applyFont="1" applyFill="1" applyBorder="1" applyAlignment="1">
      <alignment horizontal="center" vertical="center"/>
    </xf>
    <xf numFmtId="166" fontId="9" fillId="9" borderId="69" xfId="2" applyNumberFormat="1" applyFont="1" applyFill="1" applyBorder="1" applyAlignment="1">
      <alignment horizontal="center" vertical="center"/>
    </xf>
    <xf numFmtId="166" fontId="9" fillId="10" borderId="70" xfId="1" applyNumberFormat="1" applyFont="1" applyFill="1" applyBorder="1" applyAlignment="1">
      <alignment horizontal="center" vertical="center"/>
    </xf>
    <xf numFmtId="166" fontId="9" fillId="10" borderId="71" xfId="1" applyNumberFormat="1" applyFont="1" applyFill="1" applyBorder="1" applyAlignment="1">
      <alignment horizontal="center" vertical="center"/>
    </xf>
    <xf numFmtId="166" fontId="9" fillId="10" borderId="54" xfId="1" applyNumberFormat="1" applyFont="1" applyFill="1" applyBorder="1" applyAlignment="1">
      <alignment horizontal="center" vertical="center"/>
    </xf>
    <xf numFmtId="166" fontId="9" fillId="10" borderId="0" xfId="1" applyNumberFormat="1" applyFont="1" applyFill="1" applyAlignment="1">
      <alignment horizontal="center" vertical="center"/>
    </xf>
    <xf numFmtId="0" fontId="9" fillId="7" borderId="30" xfId="1" applyFont="1" applyFill="1" applyBorder="1" applyAlignment="1">
      <alignment horizontal="center" vertical="center"/>
    </xf>
    <xf numFmtId="0" fontId="9" fillId="7" borderId="17" xfId="1" applyFont="1" applyFill="1" applyBorder="1" applyAlignment="1">
      <alignment horizontal="center" vertical="center"/>
    </xf>
    <xf numFmtId="165" fontId="9" fillId="7" borderId="11" xfId="1" applyNumberFormat="1" applyFont="1" applyFill="1" applyBorder="1" applyAlignment="1">
      <alignment horizontal="center" vertical="center"/>
    </xf>
    <xf numFmtId="165" fontId="9" fillId="7" borderId="41" xfId="1" applyNumberFormat="1" applyFont="1" applyFill="1" applyBorder="1" applyAlignment="1">
      <alignment horizontal="center" vertical="center"/>
    </xf>
    <xf numFmtId="166" fontId="9" fillId="7" borderId="39" xfId="2" applyNumberFormat="1" applyFont="1" applyFill="1" applyBorder="1" applyAlignment="1">
      <alignment horizontal="center" vertical="center"/>
    </xf>
    <xf numFmtId="166" fontId="9" fillId="7" borderId="19" xfId="2" applyNumberFormat="1" applyFont="1" applyFill="1" applyBorder="1" applyAlignment="1">
      <alignment horizontal="center" vertical="center"/>
    </xf>
    <xf numFmtId="166" fontId="9" fillId="7" borderId="31" xfId="2" applyNumberFormat="1" applyFont="1" applyFill="1" applyBorder="1" applyAlignment="1">
      <alignment horizontal="center" vertical="center"/>
    </xf>
    <xf numFmtId="166" fontId="9" fillId="7" borderId="36" xfId="2" applyNumberFormat="1" applyFont="1" applyFill="1" applyBorder="1" applyAlignment="1">
      <alignment horizontal="center" vertical="center"/>
    </xf>
    <xf numFmtId="0" fontId="9" fillId="8" borderId="30" xfId="1" applyFont="1" applyFill="1" applyBorder="1" applyAlignment="1" applyProtection="1">
      <alignment horizontal="center" vertical="center"/>
      <protection locked="0"/>
    </xf>
    <xf numFmtId="0" fontId="9" fillId="8" borderId="17" xfId="1" applyFont="1" applyFill="1" applyBorder="1" applyAlignment="1" applyProtection="1">
      <alignment horizontal="center" vertical="center"/>
      <protection locked="0"/>
    </xf>
    <xf numFmtId="166" fontId="9" fillId="9" borderId="38" xfId="2" applyNumberFormat="1" applyFont="1" applyFill="1" applyBorder="1" applyAlignment="1">
      <alignment horizontal="center" vertical="center"/>
    </xf>
    <xf numFmtId="166" fontId="9" fillId="10" borderId="72" xfId="1" applyNumberFormat="1" applyFont="1" applyFill="1" applyBorder="1" applyAlignment="1">
      <alignment horizontal="center" vertical="center"/>
    </xf>
    <xf numFmtId="166" fontId="9" fillId="10" borderId="73" xfId="1" applyNumberFormat="1" applyFont="1" applyFill="1" applyBorder="1" applyAlignment="1">
      <alignment horizontal="center" vertical="center"/>
    </xf>
    <xf numFmtId="0" fontId="9" fillId="7" borderId="42" xfId="1" applyFont="1" applyFill="1" applyBorder="1" applyAlignment="1">
      <alignment horizontal="center" vertical="center"/>
    </xf>
    <xf numFmtId="165" fontId="9" fillId="7" borderId="18" xfId="1" applyNumberFormat="1" applyFont="1" applyFill="1" applyBorder="1" applyAlignment="1">
      <alignment horizontal="center" vertical="center"/>
    </xf>
    <xf numFmtId="0" fontId="16" fillId="14" borderId="46" xfId="1" applyFont="1" applyFill="1" applyBorder="1" applyAlignment="1">
      <alignment horizontal="right" vertical="center"/>
    </xf>
    <xf numFmtId="0" fontId="16" fillId="14" borderId="47" xfId="1" applyFont="1" applyFill="1" applyBorder="1" applyAlignment="1">
      <alignment horizontal="right" vertical="center"/>
    </xf>
    <xf numFmtId="0" fontId="19" fillId="9" borderId="61" xfId="1" applyFont="1" applyFill="1" applyBorder="1" applyAlignment="1">
      <alignment horizontal="center" vertical="center"/>
    </xf>
    <xf numFmtId="0" fontId="19" fillId="9" borderId="62" xfId="1" applyFont="1" applyFill="1" applyBorder="1" applyAlignment="1">
      <alignment horizontal="center" vertical="center"/>
    </xf>
    <xf numFmtId="166" fontId="9" fillId="7" borderId="66" xfId="2" applyNumberFormat="1" applyFont="1" applyFill="1" applyBorder="1" applyAlignment="1">
      <alignment horizontal="center" vertical="center"/>
    </xf>
    <xf numFmtId="0" fontId="9" fillId="8" borderId="67" xfId="1" applyFont="1" applyFill="1" applyBorder="1" applyAlignment="1" applyProtection="1">
      <alignment horizontal="center" vertical="center"/>
      <protection locked="0"/>
    </xf>
    <xf numFmtId="166" fontId="9" fillId="7" borderId="68" xfId="2" applyNumberFormat="1" applyFont="1" applyFill="1" applyBorder="1" applyAlignment="1">
      <alignment horizontal="center" vertical="center"/>
    </xf>
    <xf numFmtId="0" fontId="9" fillId="13" borderId="0" xfId="1" applyFont="1" applyFill="1" applyAlignment="1">
      <alignment horizontal="left" vertical="center" wrapText="1"/>
    </xf>
    <xf numFmtId="0" fontId="16" fillId="13" borderId="46" xfId="1" applyFont="1" applyFill="1" applyBorder="1" applyAlignment="1">
      <alignment horizontal="right" vertical="center"/>
    </xf>
    <xf numFmtId="0" fontId="16" fillId="13" borderId="47" xfId="1" applyFont="1" applyFill="1" applyBorder="1" applyAlignment="1">
      <alignment horizontal="right" vertical="center"/>
    </xf>
    <xf numFmtId="0" fontId="9" fillId="8" borderId="42" xfId="1" applyFont="1" applyFill="1" applyBorder="1" applyAlignment="1" applyProtection="1">
      <alignment horizontal="center" vertical="center"/>
      <protection locked="0"/>
    </xf>
    <xf numFmtId="166" fontId="9" fillId="9" borderId="44" xfId="2" applyNumberFormat="1" applyFont="1" applyFill="1" applyBorder="1" applyAlignment="1">
      <alignment horizontal="center" vertical="center"/>
    </xf>
    <xf numFmtId="0" fontId="9" fillId="10" borderId="30" xfId="1" applyFont="1" applyFill="1" applyBorder="1" applyAlignment="1">
      <alignment horizontal="center" vertical="center"/>
    </xf>
    <xf numFmtId="0" fontId="9" fillId="10" borderId="17" xfId="1" applyFont="1" applyFill="1" applyBorder="1" applyAlignment="1">
      <alignment horizontal="center" vertical="center"/>
    </xf>
    <xf numFmtId="166" fontId="9" fillId="10" borderId="31" xfId="1" applyNumberFormat="1" applyFont="1" applyFill="1" applyBorder="1" applyAlignment="1">
      <alignment horizontal="center" vertical="center"/>
    </xf>
    <xf numFmtId="166" fontId="9" fillId="10" borderId="36" xfId="1" applyNumberFormat="1" applyFont="1" applyFill="1" applyBorder="1" applyAlignment="1">
      <alignment horizontal="center" vertical="center"/>
    </xf>
    <xf numFmtId="166" fontId="9" fillId="10" borderId="32" xfId="1" applyNumberFormat="1" applyFont="1" applyFill="1" applyBorder="1" applyAlignment="1">
      <alignment horizontal="center" vertical="center"/>
    </xf>
    <xf numFmtId="166" fontId="9" fillId="10" borderId="16" xfId="1" applyNumberFormat="1" applyFont="1" applyFill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165" fontId="9" fillId="7" borderId="31" xfId="1" applyNumberFormat="1" applyFont="1" applyFill="1" applyBorder="1" applyAlignment="1">
      <alignment horizontal="center" vertical="center"/>
    </xf>
    <xf numFmtId="165" fontId="9" fillId="7" borderId="36" xfId="1" applyNumberFormat="1" applyFont="1" applyFill="1" applyBorder="1" applyAlignment="1">
      <alignment horizontal="center" vertical="center"/>
    </xf>
    <xf numFmtId="165" fontId="9" fillId="7" borderId="43" xfId="1" applyNumberFormat="1" applyFont="1" applyFill="1" applyBorder="1" applyAlignment="1">
      <alignment horizontal="center" vertical="center"/>
    </xf>
    <xf numFmtId="166" fontId="9" fillId="7" borderId="31" xfId="1" applyNumberFormat="1" applyFont="1" applyFill="1" applyBorder="1" applyAlignment="1">
      <alignment horizontal="center" vertical="center"/>
    </xf>
    <xf numFmtId="166" fontId="9" fillId="7" borderId="36" xfId="1" applyNumberFormat="1" applyFont="1" applyFill="1" applyBorder="1" applyAlignment="1">
      <alignment horizontal="center" vertical="center"/>
    </xf>
    <xf numFmtId="0" fontId="16" fillId="12" borderId="45" xfId="1" applyFont="1" applyFill="1" applyBorder="1" applyAlignment="1">
      <alignment horizontal="right" vertical="center"/>
    </xf>
    <xf numFmtId="0" fontId="16" fillId="12" borderId="46" xfId="1" applyFont="1" applyFill="1" applyBorder="1" applyAlignment="1">
      <alignment horizontal="right" vertical="center"/>
    </xf>
    <xf numFmtId="166" fontId="9" fillId="7" borderId="33" xfId="1" applyNumberFormat="1" applyFont="1" applyFill="1" applyBorder="1" applyAlignment="1">
      <alignment horizontal="center" vertical="center"/>
    </xf>
    <xf numFmtId="166" fontId="9" fillId="7" borderId="41" xfId="1" applyNumberFormat="1" applyFont="1" applyFill="1" applyBorder="1" applyAlignment="1">
      <alignment horizontal="center" vertical="center"/>
    </xf>
    <xf numFmtId="166" fontId="9" fillId="7" borderId="37" xfId="1" applyNumberFormat="1" applyFont="1" applyFill="1" applyBorder="1" applyAlignment="1">
      <alignment horizontal="center" vertical="center"/>
    </xf>
    <xf numFmtId="0" fontId="9" fillId="8" borderId="40" xfId="2" applyNumberFormat="1" applyFont="1" applyFill="1" applyBorder="1" applyAlignment="1" applyProtection="1">
      <alignment horizontal="center" vertical="center"/>
      <protection locked="0"/>
    </xf>
    <xf numFmtId="166" fontId="9" fillId="7" borderId="41" xfId="2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7" fillId="2" borderId="1" xfId="1" quotePrefix="1" applyFont="1" applyFill="1" applyBorder="1" applyAlignment="1">
      <alignment horizontal="center" vertical="center"/>
    </xf>
    <xf numFmtId="0" fontId="9" fillId="7" borderId="40" xfId="1" applyFont="1" applyFill="1" applyBorder="1" applyAlignment="1">
      <alignment horizontal="center" vertical="center"/>
    </xf>
    <xf numFmtId="0" fontId="9" fillId="8" borderId="4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left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66" fontId="9" fillId="7" borderId="43" xfId="1" applyNumberFormat="1" applyFont="1" applyFill="1" applyBorder="1" applyAlignment="1">
      <alignment horizontal="center" vertical="center"/>
    </xf>
  </cellXfs>
  <cellStyles count="4">
    <cellStyle name="Currency 3" xfId="2" xr:uid="{F045AF93-65AA-4AEA-B318-E40E9009BE47}"/>
    <cellStyle name="Normal" xfId="0" builtinId="0"/>
    <cellStyle name="Normal 3" xfId="1" xr:uid="{D9E467A8-ECE2-4E2F-A096-FB221CF0F60D}"/>
    <cellStyle name="Percent 3" xfId="3" xr:uid="{4546ADD9-C368-40A2-8CB9-D1E31465AE93}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116417</xdr:colOff>
      <xdr:row>0</xdr:row>
      <xdr:rowOff>53049</xdr:rowOff>
    </xdr:from>
    <xdr:ext cx="1079500" cy="36763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53049"/>
          <a:ext cx="1079500" cy="36763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</xdr:colOff>
          <xdr:row>0</xdr:row>
          <xdr:rowOff>38100</xdr:rowOff>
        </xdr:from>
        <xdr:to>
          <xdr:col>13</xdr:col>
          <xdr:colOff>1022350</xdr:colOff>
          <xdr:row>0</xdr:row>
          <xdr:rowOff>412750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9436" rIns="54864" bIns="59436" anchor="ctr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008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1991746</xdr:colOff>
      <xdr:row>10</xdr:row>
      <xdr:rowOff>238124</xdr:rowOff>
    </xdr:from>
    <xdr:to>
      <xdr:col>0</xdr:col>
      <xdr:colOff>2337027</xdr:colOff>
      <xdr:row>11</xdr:row>
      <xdr:rowOff>238124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91746" y="4248149"/>
          <a:ext cx="345281" cy="238125"/>
        </a:xfrm>
        <a:prstGeom prst="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1953645</xdr:colOff>
      <xdr:row>16</xdr:row>
      <xdr:rowOff>204106</xdr:rowOff>
    </xdr:from>
    <xdr:to>
      <xdr:col>0</xdr:col>
      <xdr:colOff>2301309</xdr:colOff>
      <xdr:row>17</xdr:row>
      <xdr:rowOff>227918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53645" y="6433456"/>
          <a:ext cx="347664" cy="223837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1951943</xdr:colOff>
      <xdr:row>23</xdr:row>
      <xdr:rowOff>679</xdr:rowOff>
    </xdr:from>
    <xdr:to>
      <xdr:col>0</xdr:col>
      <xdr:colOff>2299607</xdr:colOff>
      <xdr:row>23</xdr:row>
      <xdr:rowOff>272143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51943" y="8592229"/>
          <a:ext cx="347664" cy="271464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602425</xdr:colOff>
      <xdr:row>1</xdr:row>
      <xdr:rowOff>917863</xdr:rowOff>
    </xdr:from>
    <xdr:to>
      <xdr:col>5</xdr:col>
      <xdr:colOff>956210</xdr:colOff>
      <xdr:row>1</xdr:row>
      <xdr:rowOff>1135577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30639" y="1353292"/>
          <a:ext cx="353785" cy="217714"/>
        </a:xfrm>
        <a:prstGeom prst="down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449036</xdr:colOff>
      <xdr:row>1</xdr:row>
      <xdr:rowOff>927761</xdr:rowOff>
    </xdr:from>
    <xdr:to>
      <xdr:col>8</xdr:col>
      <xdr:colOff>802821</xdr:colOff>
      <xdr:row>2</xdr:row>
      <xdr:rowOff>2475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511643" y="1363190"/>
          <a:ext cx="353785" cy="217714"/>
        </a:xfrm>
        <a:prstGeom prst="down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408214</xdr:colOff>
      <xdr:row>1</xdr:row>
      <xdr:rowOff>938893</xdr:rowOff>
    </xdr:from>
    <xdr:to>
      <xdr:col>11</xdr:col>
      <xdr:colOff>761999</xdr:colOff>
      <xdr:row>2</xdr:row>
      <xdr:rowOff>13607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328321" y="1374322"/>
          <a:ext cx="353785" cy="217714"/>
        </a:xfrm>
        <a:prstGeom prst="down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1912823</xdr:colOff>
      <xdr:row>27</xdr:row>
      <xdr:rowOff>0</xdr:rowOff>
    </xdr:from>
    <xdr:to>
      <xdr:col>0</xdr:col>
      <xdr:colOff>2326820</xdr:colOff>
      <xdr:row>28</xdr:row>
      <xdr:rowOff>27214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12823" y="9829800"/>
          <a:ext cx="413997" cy="227239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1989364</xdr:colOff>
      <xdr:row>8</xdr:row>
      <xdr:rowOff>19390</xdr:rowOff>
    </xdr:from>
    <xdr:to>
      <xdr:col>0</xdr:col>
      <xdr:colOff>2334645</xdr:colOff>
      <xdr:row>8</xdr:row>
      <xdr:rowOff>259896</xdr:rowOff>
    </xdr:to>
    <xdr:sp macro="" textlink="">
      <xdr:nvSpPr>
        <xdr:cNvPr id="12" name="Arrow: Dow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89364" y="3362665"/>
          <a:ext cx="345281" cy="240506"/>
        </a:xfrm>
        <a:prstGeom prst="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2035287</xdr:colOff>
      <xdr:row>40</xdr:row>
      <xdr:rowOff>12585</xdr:rowOff>
    </xdr:from>
    <xdr:to>
      <xdr:col>0</xdr:col>
      <xdr:colOff>2382951</xdr:colOff>
      <xdr:row>40</xdr:row>
      <xdr:rowOff>284049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035287" y="11701121"/>
          <a:ext cx="347664" cy="271464"/>
        </a:xfrm>
        <a:prstGeom prst="down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2035287</xdr:colOff>
      <xdr:row>42</xdr:row>
      <xdr:rowOff>12585</xdr:rowOff>
    </xdr:from>
    <xdr:to>
      <xdr:col>0</xdr:col>
      <xdr:colOff>2382951</xdr:colOff>
      <xdr:row>42</xdr:row>
      <xdr:rowOff>284049</xdr:rowOff>
    </xdr:to>
    <xdr:sp macro="" textlink="">
      <xdr:nvSpPr>
        <xdr:cNvPr id="17" name="Arrow: Dow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035287" y="13687764"/>
          <a:ext cx="347664" cy="271464"/>
        </a:xfrm>
        <a:prstGeom prst="down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2041071</xdr:colOff>
      <xdr:row>9</xdr:row>
      <xdr:rowOff>54429</xdr:rowOff>
    </xdr:from>
    <xdr:to>
      <xdr:col>0</xdr:col>
      <xdr:colOff>2437345</xdr:colOff>
      <xdr:row>9</xdr:row>
      <xdr:rowOff>310483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1071" y="4122965"/>
          <a:ext cx="396274" cy="2560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_COM\Analysis\Billy\WC\report\2005\AATX%20Profit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fmc-s135\spg\GSS%20Finance\fps%20finance\2018%20Budget\Corporate%20Submission\2018_Budget_GSS_12.13.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ParentiE\Desktop\Pricing%2520&amp;%2520Contracts\2017%2520Pro%2520Business%2520PROPOSED%2520Pricing%2520Operating%2520Model%2520-%2520EMP%2520SKUs%25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kanb\LOCALS~1\Temp\2003standalonebudg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yfmc.com/Documents%20and%20Settings/jkunces/My%20Documents/Downloads/Documents%20and%20Settings/jkunces/Desktop/Forecast%20Tools/NAC/NAC%20Forecasting%20Workbook%20v8%20-%20Fixe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yfmc.com/Documents%20and%20Settings/pleasante/My%20Documents/June/1-12%20ACT%20-%20PY%20-%20BUD%20(SAP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y%20of%20Revised%20Budget%20File%207-22-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E\Paola\REPORTE%20VENTAS\CONSOLIDADO%202005\Acumulado%20%20Pesos%20%20al%20%20Cierre%20del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jvpnl/acctsform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5124\Downloads\EOP%202021%20Planning%20%20Analysis%20File%20v062921%20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yos\Local%20Settings\Temporary%20Internet%20Files\Content.Outlook\F7D2XGWJ\FPS%20Forecasting%20Workbook%20-%20JU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vk\shivg\shivg\2002%20Dec\2002%20USD%20Schedules-Working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OCERVA~1\LOCALS~1\Temp\notesF1A771\Ventas%20Pesos%20%20a%20Julio%20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5124\Downloads\EOP%202021%20Planning%20%20Analysis%20File%20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4318/Documents/GSS/July%202019/$%20File%20August%20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S\2003\june%2003\aati06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fmc-s135\corpcont\Quarterly%20-%20External\4q2014\Balance%20sheet\2014%2012%20Balance%20Sheet%20%20-%20RS%20Disco%20Alkali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onnectedBackup82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ramn\LOCALS~1\Temp\notesE8DBF2\~19829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-PSC-D&amp;R/MarcTechnologyPresentationBoard2013-02/KeyGraphs-2013-02-01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lezzaa/My%20Documents/Controller/Std%20Redo%2009%20v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_COM\06Budget\Upload%20File\country\AATX249_Australia%20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8%20Plan\Financials\2008%20LRP\NA%2008-10%20Long%20Range%20Plan%20(50-50%20Case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adha\ACCOUNTS\2002\June02\aati06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BGK/Budget%202005/Submissions/AATN24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Radhar\LOCALS~1\Temp\2002%20Budget%20Shi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yfmc.com/Documents%20and%20Settings/bowleyc/Local%20Settings/Temporary%20Internet%20Files/Content.Outlook/4P502UK5/Updates%20to%20Forecast/NAC%20Forecasting%20Workbook%20APR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MC/FPS%20Forecasting%20Workbook%20v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4059/AppData/Local/Microsoft/Windows/INetCache/Content.Outlook/ABII70V4/Accrual%20Detail%20-%20Herb%20and%20Fu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SS%20Finance/fps%20finance/2017%20Forecast/Example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fmc-s135\2016%20Budget\Group\2016_Budget_Build_In%20Process_NA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fmc-s135\Users\antoniazzig\AppData\Local\Microsoft\Windows\Temporary%20Internet%20Files\Content.Outlook\KQ9FX2LR\V2020%20LRP%20model%20Corporate%20May%205%202015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TX Profi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&gt;&gt;&gt;&gt;"/>
      <sheetName val="Assumptions"/>
      <sheetName val="Sales Information"/>
      <sheetName val="P&amp;L - Input "/>
      <sheetName val="Working Capital - Input"/>
      <sheetName val="Budget Monthly"/>
      <sheetName val="Risks &amp; Opps"/>
      <sheetName val="Reports&gt;&gt;&gt;"/>
      <sheetName val="Budget by Quarter"/>
      <sheetName val="Targets"/>
      <sheetName val="Data"/>
      <sheetName val="Master Data"/>
      <sheetName val="Outpu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LL SKUs"/>
      <sheetName val="Bifenthrin SKUs Only"/>
      <sheetName val="Analysis Page - COPY TEMPLATE"/>
      <sheetName val="Talstar SFR MUP 270GAL"/>
      <sheetName val="Transport GHP"/>
      <sheetName val="Totality WT"/>
      <sheetName val="Talstar SFR MUP 55GAL"/>
      <sheetName val="Res Fogger"/>
      <sheetName val="Py Fogger"/>
      <sheetName val="Purge III"/>
      <sheetName val="OnyxPro"/>
      <sheetName val="Lesco W&amp;H"/>
      <sheetName val="Invader"/>
      <sheetName val="D-Foam"/>
      <sheetName val="EndZone"/>
      <sheetName val="Cynoff EC"/>
      <sheetName val="Astro"/>
      <sheetName val="ML Bmaxx 55gal"/>
      <sheetName val="Talstar TI"/>
      <sheetName val="TalstarSelect"/>
      <sheetName val="Avalon 1 GAL"/>
      <sheetName val="Avalon GN 1 Gal"/>
      <sheetName val="MasterLine 1qt"/>
      <sheetName val="MasterLine 1pt"/>
      <sheetName val="MasterLine 1 GAL"/>
      <sheetName val="MasterLine 0.75 GAL"/>
      <sheetName val="CrossCheck PL"/>
      <sheetName val="CrossCheck Verge"/>
      <sheetName val="CrossCheck - 0.75 GAL"/>
      <sheetName val="CrossCheck - 1 GAL"/>
      <sheetName val="Baseline - 5 GAL"/>
      <sheetName val="Baseline - 1 GAL"/>
      <sheetName val="Baseline - 1 QT"/>
      <sheetName val="TNG"/>
      <sheetName val="Transport Mikron"/>
      <sheetName val="Talstar Xtra Verge"/>
      <sheetName val="Talstar PL"/>
      <sheetName val="Talstar Pro - 1 PT"/>
      <sheetName val="Talstar Pro - 1 QT"/>
      <sheetName val="Talstar Pro - 1 GAL"/>
      <sheetName val="Talstar Pro - 0.75 GAL"/>
      <sheetName val="Triple Crown T&amp;O 35oz"/>
      <sheetName val="Triple Crown Golf"/>
      <sheetName val="TripleCrown T&amp;O"/>
      <sheetName val="Aria"/>
      <sheetName val="D-Force"/>
      <sheetName val="CB-80"/>
      <sheetName val="Master List w CIU"/>
      <sheetName val="PriceList+Volumes - Inc History"/>
      <sheetName val="MasterList SAP&amp;EDI Volumes15-17"/>
      <sheetName val="Extended Review - 2014 Onw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lvl4wdesc"/>
      <sheetName val="Instructions"/>
      <sheetName val="Header"/>
      <sheetName val="Balance Sheet"/>
      <sheetName val="P&amp;L Summary"/>
      <sheetName val="Budget Sales"/>
      <sheetName val="PRODHIER"/>
      <sheetName val="Budget SAR"/>
      <sheetName val="Budget Other"/>
      <sheetName val="Receivables"/>
      <sheetName val="Inventory"/>
      <sheetName val="Inter-Co"/>
      <sheetName val="Stats"/>
      <sheetName val="POS per Lb AI"/>
      <sheetName val="Profit In Inventory"/>
      <sheetName val="6599 Schedule"/>
      <sheetName val="Minority Interest"/>
      <sheetName val="MI P&amp;L"/>
      <sheetName val="MI Balance Sheet"/>
      <sheetName val="Volume Pivot"/>
      <sheetName val="Revenue Pivot"/>
      <sheetName val="COS Pivot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ed"/>
      <sheetName val="Aim - EC"/>
      <sheetName val="Aim - EW"/>
      <sheetName val="Ammo 2.5EC"/>
      <sheetName val="Athena"/>
      <sheetName val="Authority 1st"/>
      <sheetName val="Authority Assist"/>
      <sheetName val="Authority MTZ"/>
      <sheetName val="Beleaf 50SG"/>
      <sheetName val="Bifenthrin Tech"/>
      <sheetName val="Brigade 2EC"/>
      <sheetName val="Bridadier SC"/>
      <sheetName val="Broadhead"/>
      <sheetName val="NAC_ALL DATA"/>
      <sheetName val="Cadet"/>
      <sheetName val="14-Month_Lookup"/>
      <sheetName val="Mar-16-SKU Prod Plan"/>
      <sheetName val="FEB-16-SKU Prod Plan"/>
      <sheetName val="Jan-16-SKU Prod Plan"/>
      <sheetName val="Capture Cal"/>
      <sheetName val="Capture LFR"/>
      <sheetName val="Carbine 50WG"/>
      <sheetName val="Command 3ME"/>
      <sheetName val="Furadan 4F"/>
      <sheetName val="Hero EC"/>
      <sheetName val="Hero EW"/>
      <sheetName val="Mustang 1.5EW"/>
      <sheetName val="Mustang Max"/>
      <sheetName val="Pounce 1.5G"/>
      <sheetName val="Pounce 3.2EC"/>
      <sheetName val="Pounce 25WP"/>
      <sheetName val="Range D-Tech"/>
      <sheetName val="Range"/>
      <sheetName val="Ranman 400 SC"/>
      <sheetName val="Shark EW"/>
      <sheetName val="Shark H2O"/>
      <sheetName val="Spartan 4F"/>
      <sheetName val="Spartan Advance"/>
      <sheetName val="Steed"/>
      <sheetName val="Sulfentrazone Tech"/>
      <sheetName val="Total Forecast NAC 2009"/>
      <sheetName val="Total Forecast NAC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 (2)"/>
      <sheetName val="Sheet3"/>
      <sheetName val="Sheet1"/>
    </sheetNames>
    <sheetDataSet>
      <sheetData sheetId="0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(All)"/>
      <sheetName val="Total Summary"/>
      <sheetName val="Pivot Sum"/>
      <sheetName val="May YTD Rebate %"/>
      <sheetName val="2011 Budget"/>
      <sheetName val="June YTD Rebate %"/>
      <sheetName val="2010 YTD 6-13-10"/>
      <sheetName val="Segment Skus"/>
      <sheetName val="CB YTD May Rebate %"/>
      <sheetName val="2010 YTD 6-30-10"/>
      <sheetName val="Data input"/>
      <sheetName val="2010 LE Cust Target File Sum"/>
      <sheetName val="2010 budget"/>
      <sheetName val="Meeting Notes from Chris B"/>
      <sheetName val="Meeting Noted from Adam M"/>
      <sheetName val="Meeting Notes from John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es"/>
      <sheetName val="Hoja1"/>
      <sheetName val="Zona "/>
    </sheetNames>
    <sheetDataSet>
      <sheetData sheetId="0" refreshError="1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ariance"/>
      <sheetName val="Header"/>
      <sheetName val="Sales, COS"/>
      <sheetName val="Period Costs"/>
      <sheetName val="Expenses"/>
      <sheetName val="Exp list"/>
      <sheetName val="Trial Balance"/>
      <sheetName val="SAP Upload"/>
      <sheetName val="Module1"/>
      <sheetName val="Inventory"/>
      <sheetName val="Receivables"/>
      <sheetName val="Misc 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EOP Calculator"/>
      <sheetName val="Rebate &amp; Incentive by SKU"/>
      <sheetName val="Fung CIU Comp"/>
      <sheetName val="Volume Offers"/>
      <sheetName val="Volume Analysis"/>
      <sheetName val="Kit Comparison 2020"/>
      <sheetName val="Tier Analysis"/>
      <sheetName val="NearATier - Dataset"/>
      <sheetName val="Playbook List and Desc"/>
      <sheetName val="Rebate &amp; Prod Pivot by MS"/>
      <sheetName val="Tudor Tribe"/>
      <sheetName val="Pearson Tribe"/>
      <sheetName val="Pedroza Tribe"/>
      <sheetName val="Mulcahy Tribe"/>
      <sheetName val="Carroll Tribe"/>
      <sheetName val="Pospech Tribe"/>
      <sheetName val="Kellum Tribe"/>
      <sheetName val="Johnson Tribe"/>
      <sheetName val="Volume Pivot"/>
      <sheetName val="Purchase Pivot"/>
      <sheetName val="MultiProductAnalysisDATA"/>
      <sheetName val="MultiProductAnalysisTABLE"/>
      <sheetName val="Sheet1"/>
      <sheetName val="Purchase Details"/>
      <sheetName val="Program Details"/>
      <sheetName val="End User Check"/>
      <sheetName val="Distributor Credit"/>
      <sheetName val="Exceptions with No Enrollment"/>
      <sheetName val="Accounts"/>
      <sheetName val="Mkt Spc Contact Owner AssignRef"/>
      <sheetName val="KitRefList"/>
      <sheetName val="EOP 2021 Planning  Analysis F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16-SKU Prod Plan"/>
      <sheetName val="FEB-16-SKU Prod Plan"/>
      <sheetName val="2010 Actuals-Input"/>
      <sheetName val="2010 Budget"/>
      <sheetName val="Historical Acutals"/>
      <sheetName val="2008 Actual"/>
      <sheetName val="2009 Actual"/>
      <sheetName val="Apr-16-SKU Prod Plan"/>
      <sheetName val="Actuals_2010"/>
      <sheetName val="FPS Calendar"/>
      <sheetName val="Reviewed"/>
      <sheetName val="2010 Forecast"/>
      <sheetName val="FPS Data"/>
      <sheetName val="Mar-16-SKU Prod Plan"/>
      <sheetName val="Total Forecast PCS 2008"/>
      <sheetName val="Total Forecast PCS 2009"/>
      <sheetName val="Bifenthrin - Granular"/>
      <sheetName val="Total Summary"/>
      <sheetName val="Bifenthrin - Sprayable"/>
      <sheetName val="Carfentrazone"/>
      <sheetName val="Cyazofamid"/>
      <sheetName val="Cypermethrin"/>
      <sheetName val="Flonicamid - Aria"/>
      <sheetName val="14-Month_Lookup"/>
      <sheetName val="13-Inv_Pivot_by_SKU"/>
      <sheetName val="MUP"/>
      <sheetName val="Permethrin"/>
      <sheetName val="Sulfentrazone"/>
      <sheetName val="Zeta-Cype"/>
      <sheetName val="CB"/>
      <sheetName val="Sulfuramid - Firstline"/>
      <sheetName val="Innovative Products"/>
      <sheetName val="1-Deman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A-Sum"/>
      <sheetName val="FA-Detail"/>
      <sheetName val="Pending-Accts"/>
      <sheetName val="Upload"/>
      <sheetName val="FA-PPE"/>
      <sheetName val="DF"/>
      <sheetName val=" Back up Enc 3A"/>
      <sheetName val="TRIAL BALANCE"/>
      <sheetName val="FINAL"/>
      <sheetName val="Lists"/>
      <sheetName val="Vlookup"/>
      <sheetName val="Pathspeed CR"/>
      <sheetName val="BLANSHT"/>
      <sheetName val="Forex"/>
      <sheetName val="DataInput1"/>
      <sheetName val="Frontpage"/>
      <sheetName val="Parameter"/>
      <sheetName val="LIC"/>
      <sheetName val="Bal_Gr"/>
      <sheetName val="fa"/>
      <sheetName val="Comp"/>
      <sheetName val="CF"/>
      <sheetName val="INCOME"/>
      <sheetName val="dividendos"/>
      <sheetName val="Rupees"/>
      <sheetName val="Fixed Assets-Last year"/>
      <sheetName val="BS Schdl- 1 &amp; 2"/>
      <sheetName val="Summery &amp; Currency Rate"/>
      <sheetName val="Core Requirements"/>
      <sheetName val="Communication"/>
      <sheetName val="Facilities"/>
      <sheetName val="Information Management"/>
      <sheetName val="People"/>
      <sheetName val="Supply Chain"/>
      <sheetName val="_Back_up_Enc_3A"/>
      <sheetName val="TRIAL_BALANCE"/>
      <sheetName val="Pathspeed_CR"/>
      <sheetName val="Summery_&amp;_Currency_Rate"/>
      <sheetName val="_Back_up_Enc_3A1"/>
      <sheetName val="TRIAL_BALANCE1"/>
      <sheetName val="Pathspeed_CR1"/>
      <sheetName val="Summery_&amp;_Currency_Rate1"/>
      <sheetName val="Fixed_Assets-Last_year"/>
      <sheetName val="BS_Schdl-_1_&amp;_2"/>
      <sheetName val="Travel Codes"/>
      <sheetName val="portfolio projects"/>
      <sheetName val="Instructions"/>
      <sheetName val="6594-original"/>
      <sheetName val="_Back_up_Enc_3A2"/>
      <sheetName val="TRIAL_BALANCE2"/>
      <sheetName val="Pathspeed_CR2"/>
      <sheetName val="Fixed_Assets-Last_year1"/>
      <sheetName val="BS_Schdl-_1_&amp;_21"/>
      <sheetName val="Summery_&amp;_Currency_Rate2"/>
      <sheetName val="Core_Requirements"/>
      <sheetName val="Information_Management"/>
      <sheetName val="Supply_Chain"/>
      <sheetName val="Travel_Codes"/>
      <sheetName val="portfolio_projects"/>
      <sheetName val="#REF"/>
      <sheetName val="SALES-VAL"/>
      <sheetName val="upa"/>
      <sheetName val="SPT vs PHI"/>
      <sheetName val="EASUM08"/>
      <sheetName val="LINEA PRODOTTI"/>
      <sheetName val="pcQueryData"/>
      <sheetName val="_pcSlicerSheet1"/>
      <sheetName val="_Back_up_Enc_3A3"/>
      <sheetName val="TRIAL_BALANCE3"/>
      <sheetName val="Pathspeed_CR3"/>
      <sheetName val="Summery_&amp;_Currency_Rate3"/>
      <sheetName val="Fixed_Assets-Last_year2"/>
      <sheetName val="BS_Schdl-_1_&amp;_22"/>
      <sheetName val="B"/>
      <sheetName val="Sundry-Exps"/>
      <sheetName val="BALANCE RESUMIDO"/>
      <sheetName val="2002 USD Schedules-Workings"/>
      <sheetName val="FPS"/>
      <sheetName val="Data"/>
      <sheetName val="TDS INTEREST"/>
      <sheetName val="Dilutive -Quarter"/>
      <sheetName val="SAPBEXqueries"/>
      <sheetName val="Rates"/>
      <sheetName val="Schedules"/>
      <sheetName val="BS-P&amp;L"/>
      <sheetName val="masop"/>
      <sheetName val="Annex - 8"/>
      <sheetName val="_Back_up_Enc_3A4"/>
      <sheetName val="TRIAL_BALANCE4"/>
      <sheetName val="Pathspeed_CR4"/>
      <sheetName val="Fixed_Assets-Last_year3"/>
      <sheetName val="BS_Schdl-_1_&amp;_23"/>
      <sheetName val="Summery_&amp;_Currency_Rate4"/>
      <sheetName val="Core_Requirements1"/>
      <sheetName val="Information_Management1"/>
      <sheetName val="Supply_Chain1"/>
      <sheetName val="Travel_Codes1"/>
      <sheetName val="portfolio_projects1"/>
      <sheetName val="SPT_vs_PHI"/>
      <sheetName val="LINEA_PRODOTTI"/>
      <sheetName val="BALANCE_RESUMIDO"/>
      <sheetName val="2002_USD_Schedules-Workings"/>
      <sheetName val="TDS_INTEREST"/>
      <sheetName val="Dilutive_-Quarter"/>
      <sheetName val="Annex_-_8"/>
      <sheetName val="Fill this out first..."/>
      <sheetName val="Schedules PL"/>
      <sheetName val="Schedules B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e"/>
      <sheetName val="Hoja1"/>
      <sheetName val="Zona "/>
    </sheetNames>
    <sheetDataSet>
      <sheetData sheetId="0"/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EOP Calculator"/>
      <sheetName val="Rebate &amp; Incentive by SKU"/>
      <sheetName val="Kit Comparison 2020"/>
      <sheetName val="Tier Analysis"/>
      <sheetName val="Rebate &amp; Prod Pivot by MS"/>
      <sheetName val="Tudor Tribe"/>
      <sheetName val="Pearson Tribe"/>
      <sheetName val="Pedroza Tribe"/>
      <sheetName val="Mulcahy Tribe"/>
      <sheetName val="Carroll Tribe"/>
      <sheetName val="Pospech Tribe"/>
      <sheetName val="Kellum Tribe"/>
      <sheetName val="Johnson Tribe"/>
      <sheetName val="Volume Analysis"/>
      <sheetName val="Purchase Pivot"/>
      <sheetName val="Volume Pivot"/>
      <sheetName val="Purchase Details"/>
      <sheetName val="NearATier - Dataset"/>
      <sheetName val="Playbook List and Desc"/>
      <sheetName val="Program Details"/>
      <sheetName val="End User Check"/>
      <sheetName val="Distributor Credit"/>
      <sheetName val="Exceptions with No Enrollment"/>
      <sheetName val="Accounts"/>
      <sheetName val="Mkt Spc Contact Owner AssignRef"/>
      <sheetName val="KitRefList"/>
      <sheetName val="EOP 2021 Planning  Analysis Fi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0ANALYSIS_PATTERN (1)"/>
      <sheetName val="Sheet1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eader"/>
      <sheetName val="Variance"/>
      <sheetName val="Sales, COS"/>
      <sheetName val="Period Costs"/>
      <sheetName val="Expenses"/>
      <sheetName val="Exp list"/>
      <sheetName val="IC Accts"/>
      <sheetName val="Trial Balance"/>
      <sheetName val="SAP Upload"/>
      <sheetName val="Minority Interest"/>
      <sheetName val="Module1"/>
      <sheetName val="Inventory"/>
      <sheetName val="Inventory Other"/>
      <sheetName val="Receivables"/>
      <sheetName val="Interco Bal"/>
      <sheetName val="6599 Schedule"/>
      <sheetName val="Misc Other"/>
      <sheetName val="Asset Currencies"/>
      <sheetName val="Global Revenue Detail"/>
      <sheetName val="2002A Trading Partner"/>
      <sheetName val="Product Xwalk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10Q Format"/>
      <sheetName val="QMCI Condensed Press Release"/>
      <sheetName val="Worksheet 2014"/>
      <sheetName val="Download EXT"/>
      <sheetName val="Download INT"/>
      <sheetName val="saphiddenvaluecache"/>
      <sheetName val="saphiddenbackup"/>
      <sheetName val="saphiddenpivotdefinition"/>
      <sheetName val="sapactivexlhiddensheet"/>
      <sheetName val="BSX 2014 No FEXT"/>
      <sheetName val="BSX 2014 "/>
      <sheetName val="BS 2014 No FEXT"/>
      <sheetName val="#1 Capitalized Interest RF"/>
      <sheetName val="#3 Payroll"/>
      <sheetName val="#5 CACX Modesto removal"/>
      <sheetName val="Tax entry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BalSht"/>
      <sheetName val="IncStmt"/>
      <sheetName val="OID"/>
      <sheetName val="IC"/>
      <sheetName val="Stat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- Assumptions"/>
      <sheetName val="Import forecast 04 and budg 05"/>
      <sheetName val="Sheet 2-Landed Cost Information"/>
      <sheetName val="Sheet 3 - Vol, Sales POS "/>
      <sheetName val="Sheet 4 - SAR details"/>
      <sheetName val="Sheet 5 - Pdt Devpt Details"/>
      <sheetName val="Sheet 6 - PNL Summary"/>
      <sheetName val="Sheet 7 - Projections out ye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LRP@1.32"/>
      <sheetName val="PivotGrowth"/>
      <sheetName val="SalesBridging"/>
      <sheetName val="EMEA Growth Project Chart"/>
      <sheetName val="EMEA Growth Project Chart (2)"/>
      <sheetName val="Bubble chart Fuel"/>
      <sheetName val="Bubble chart Data"/>
      <sheetName val="Table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d Pivot"/>
      <sheetName val="Data"/>
      <sheetName val="Stds"/>
      <sheetName val="Original dnld"/>
    </sheetNames>
    <sheetDataSet>
      <sheetData sheetId="0"/>
      <sheetData sheetId="1"/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lvl4wdesc"/>
      <sheetName val="Instructions"/>
      <sheetName val="Header"/>
      <sheetName val="Balance Sheet"/>
      <sheetName val="P&amp;L Summary"/>
      <sheetName val="Budget Sales"/>
      <sheetName val="PRODHIER"/>
      <sheetName val="Budget SAR"/>
      <sheetName val="Budget Other"/>
      <sheetName val="Receivables"/>
      <sheetName val="Inventory"/>
      <sheetName val="Inter-Co"/>
      <sheetName val="Stats"/>
      <sheetName val="POS per Lb AI"/>
      <sheetName val="Profit In Inventory"/>
      <sheetName val="6599 Schedule"/>
      <sheetName val="Minority Interest"/>
      <sheetName val="MI P&amp;L"/>
      <sheetName val="MI Balance Sheet"/>
      <sheetName val="Volume Pivot"/>
      <sheetName val="Revenue Pivot"/>
      <sheetName val="COS Pivo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ey Assumptions"/>
      <sheetName val="NA P&amp;L 50-50"/>
      <sheetName val="NA Tech 50-50"/>
      <sheetName val="Table PL 2007B"/>
      <sheetName val="Data PL 2007B"/>
      <sheetName val="Table PL 2006"/>
      <sheetName val="Data PL 2006"/>
      <sheetName val="Tech Table 2007B"/>
      <sheetName val="Tech Data 2007B"/>
      <sheetName val="Table PL 2005"/>
      <sheetName val="Data PL 2005"/>
      <sheetName val="Table PL 2003"/>
      <sheetName val="Table PL 2004"/>
      <sheetName val="Data PL 2003"/>
      <sheetName val="Data P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eader"/>
      <sheetName val="Variance"/>
      <sheetName val="Sales, COS"/>
      <sheetName val="Period Costs"/>
      <sheetName val="Expenses"/>
      <sheetName val="Exp list"/>
      <sheetName val="IC Accts"/>
      <sheetName val="Trial Balance"/>
      <sheetName val="SAP Upload"/>
      <sheetName val="Minority Interest"/>
      <sheetName val="Module1"/>
      <sheetName val="Inventory"/>
      <sheetName val="Receivables"/>
      <sheetName val="Interco Bal"/>
      <sheetName val="Misc Other"/>
      <sheetName val="6599 Schedule"/>
      <sheetName val="Asset Currencies"/>
      <sheetName val="Global Revenue Detail"/>
      <sheetName val="2002A Trading Partner"/>
      <sheetName val="Product X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lvl4wdesc"/>
      <sheetName val="Instructions"/>
      <sheetName val="Header"/>
      <sheetName val="Balance Sheet"/>
      <sheetName val="P&amp;L Summary"/>
      <sheetName val="Budget Sales"/>
      <sheetName val="PRODHIER"/>
      <sheetName val="Budget SAR"/>
      <sheetName val="Budget Other"/>
      <sheetName val="Receivables"/>
      <sheetName val="Inventory"/>
      <sheetName val="Inter-Co"/>
      <sheetName val="Stats"/>
      <sheetName val="POS per Lb AI"/>
      <sheetName val="Profit In Inventory"/>
      <sheetName val="6599 Schedule"/>
      <sheetName val="Minority Interest"/>
      <sheetName val="MI P&amp;L"/>
      <sheetName val="MI Balance Sheet"/>
      <sheetName val="Volume Pivot"/>
      <sheetName val="Revenue Pivot"/>
      <sheetName val="COS Piv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Update 2001"/>
      <sheetName val="P&amp;L 2002"/>
      <sheetName val="Cash Flow"/>
      <sheetName val="revised forecast"/>
      <sheetName val="Balance Sheet"/>
      <sheetName val="Dept exps - Rs lacs"/>
      <sheetName val="Dept exps - 000s USD"/>
      <sheetName val="Dpt exp-000s $ rounded off"/>
      <sheetName val="SAR Allocation"/>
      <sheetName val="Clsg Stk - Furadan"/>
      <sheetName val="Closg Stk - Marshal"/>
      <sheetName val="Clsg Stk - Marshal"/>
      <sheetName val="2001"/>
      <sheetName val="2002"/>
      <sheetName val="2002 - 2004 Summary"/>
      <sheetName val="Receivables &amp; Payables"/>
      <sheetName val="Asset wkg"/>
      <sheetName val="Net elimination wkg"/>
      <sheetName val="Exposure wkg"/>
      <sheetName val="Payroll Detail"/>
      <sheetName val="manufacturing"/>
      <sheetName val="g&amp;A"/>
      <sheetName val="marketing"/>
      <sheetName val="npd"/>
      <sheetName val="tcs"/>
      <sheetName val="R&amp;D"/>
      <sheetName val="total R&amp;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Actuals"/>
      <sheetName val="Apr-16-SKU Prod Plan"/>
      <sheetName val="Reviewed"/>
      <sheetName val="Aim - EC"/>
      <sheetName val="Aim - EW"/>
      <sheetName val="Ammo 2.5EC"/>
      <sheetName val="Athena"/>
      <sheetName val="Authority Assist"/>
      <sheetName val="Authority 1st"/>
      <sheetName val="Authority MTZ"/>
      <sheetName val="Beleaf 50SG"/>
      <sheetName val="Bifenthrin Tech"/>
      <sheetName val="Brigade 10WP"/>
      <sheetName val="Brigade 2EC"/>
      <sheetName val="Bridadier SC"/>
      <sheetName val="Broadhead"/>
      <sheetName val="NAC_ALL DATA"/>
      <sheetName val="Cadet"/>
      <sheetName val="14-Month_Lookup"/>
      <sheetName val="Mar-16-SKU Prod Plan"/>
      <sheetName val="FEB-16-SKU Prod Plan"/>
      <sheetName val="Jan-16-SKU Prod Plan"/>
      <sheetName val="Capture Cal"/>
      <sheetName val="Capture LFR"/>
      <sheetName val="Carbine 50WG"/>
      <sheetName val="Command 3ME"/>
      <sheetName val="Furadan 4F"/>
      <sheetName val="Hero EC"/>
      <sheetName val="Hero EW"/>
      <sheetName val="Mustang 1.5EW"/>
      <sheetName val="Mustang Max"/>
      <sheetName val="Mustang Max EW"/>
      <sheetName val="Pounce 1.5G"/>
      <sheetName val="Pounce 3.2EC"/>
      <sheetName val="Pounce 25WP"/>
      <sheetName val="Rage"/>
      <sheetName val="Rage D-Tech"/>
      <sheetName val="Ranman 400 SC"/>
      <sheetName val="Shark EW"/>
      <sheetName val="Shark H2O"/>
      <sheetName val="Spartan 4F"/>
      <sheetName val="Spartan Advance"/>
      <sheetName val="Spartan Charge"/>
      <sheetName val="Stallion"/>
      <sheetName val="Steed"/>
      <sheetName val="Sulfentrazone Tech"/>
      <sheetName val="Total Forecast NAC 2009"/>
      <sheetName val="Total Forecast NAC 2008"/>
      <sheetName val="FINANCE-Output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16-SKU Prod Plan"/>
      <sheetName val="Mar-16-SKU Prod Plan"/>
      <sheetName val="FEB-16-SKU Prod Plan"/>
      <sheetName val="2010 Actuals-Input"/>
      <sheetName val="2010 Budget"/>
      <sheetName val="Historical Acutals"/>
      <sheetName val="2008 Actual"/>
      <sheetName val="2009 Actual"/>
      <sheetName val="2010 Forecast"/>
      <sheetName val="FPS Data"/>
      <sheetName val="Bifenthrin - Granular"/>
      <sheetName val="Bifenthrin - Sprayable"/>
      <sheetName val="Carfentrazone"/>
      <sheetName val="Cyazofamid"/>
      <sheetName val="Cypermethrin"/>
      <sheetName val="Flonicamid - Aria"/>
      <sheetName val="14-Month_Lookup"/>
      <sheetName val="13-Inv_Pivot_by_SKU"/>
      <sheetName val="MUP"/>
      <sheetName val="Permethrin"/>
      <sheetName val="Sulfentrazone"/>
      <sheetName val="Sulfuramid - Firstline"/>
      <sheetName val="Zeta-Cype"/>
      <sheetName val="CB"/>
      <sheetName val="Innovative Products"/>
      <sheetName val="1-Deman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 Dashboard"/>
      <sheetName val="Net POS Analysis"/>
      <sheetName val="Accrual Calc V3"/>
      <sheetName val="2021 Budget Volumes by SKU"/>
      <sheetName val="SKU Name Mapping"/>
      <sheetName val="YOY Analysis"/>
      <sheetName val="True Champions Checker"/>
      <sheetName val="Accrual Calc"/>
      <sheetName val="True Champions"/>
      <sheetName val="Loyalty Program $"/>
      <sheetName val="Un Annualized Accruals"/>
      <sheetName val="Master Data - COS"/>
      <sheetName val="7+5 Volume pcs"/>
      <sheetName val="7+5 Volume $"/>
      <sheetName val="Master Data - Price + Accrual"/>
      <sheetName val="Master Data - A,Non A,Fill,Rate"/>
      <sheetName val="Master Data - Annual Volumes"/>
      <sheetName val="Master Data - 2020 SAP 1+11 Rev"/>
      <sheetName val="Master Data - 1+11 Original"/>
      <sheetName val="Master Data - 2020 SAP Budget"/>
      <sheetName val="Master Data - 2019 SAP by Month"/>
      <sheetName val="Master Data - 2019 EDI"/>
      <sheetName val="Master Data - 2020 Budget File"/>
      <sheetName val="Master Data - Name Transl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Master Data Corr"/>
      <sheetName val="Material Master"/>
      <sheetName val="Customer Master"/>
      <sheetName val="Macro List"/>
      <sheetName val="ASM Act vs Bgt"/>
      <sheetName val="ASM Territory"/>
      <sheetName val="Rolling History"/>
      <sheetName val="Source"/>
      <sheetName val="ASM Exceptions 1"/>
      <sheetName val="Glyphos"/>
      <sheetName val="Buying Group Lookup"/>
      <sheetName val="ASM Exceptions 2"/>
      <sheetName val="Ship To Lookup"/>
      <sheetName val="Month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&gt;&gt;&gt;&gt;"/>
      <sheetName val="Assumptions"/>
      <sheetName val="Sales Information"/>
      <sheetName val="P&amp;L - Input "/>
      <sheetName val="Working Capital - Input"/>
      <sheetName val="Risks &amp; Opps"/>
      <sheetName val="Reports&gt;&gt;&gt;"/>
      <sheetName val="Budget Monthly"/>
      <sheetName val="Budget by Quarter"/>
      <sheetName val="Check tab "/>
      <sheetName val="Summary"/>
      <sheetName val="Targets"/>
      <sheetName val="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&gt;&gt;"/>
      <sheetName val="Calcs&gt;&gt;"/>
      <sheetName val="User Guide"/>
      <sheetName val="General Inputs"/>
      <sheetName val="Consolidated FMC"/>
      <sheetName val="Capital Scenarios"/>
      <sheetName val="Chart Output"/>
      <sheetName val="ROC Sensitivity"/>
      <sheetName val="IR Day"/>
      <sheetName val="APG"/>
      <sheetName val="Cheminova"/>
      <sheetName val="Consolidated Ag"/>
      <sheetName val="Health &amp; Nutrition"/>
      <sheetName val="Lithium"/>
      <sheetName val="Corporate"/>
      <sheetName val="Adjustments"/>
      <sheetName val="Debt"/>
      <sheetName val="Deal Details"/>
      <sheetName val="Taxes"/>
      <sheetName val="Summary"/>
      <sheetName val="Share Price Sum of Parts"/>
      <sheetName val="BPI"/>
      <sheetName val="Shared Service Expense"/>
      <sheetName val="Restated Historical"/>
      <sheetName val="Restated Historical - 10Q"/>
      <sheetName val="Restated Historical - CF"/>
      <sheetName val="Alkali"/>
      <sheetName val="ErrorCheck"/>
      <sheetName val="Outputs&gt;&gt;"/>
      <sheetName val="Source&gt;&g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4ABA-A8CB-4928-AF72-B703FA26A2C5}">
  <sheetPr>
    <tabColor rgb="FF00B050"/>
    <pageSetUpPr autoPageBreaks="0"/>
  </sheetPr>
  <dimension ref="A1:BW58"/>
  <sheetViews>
    <sheetView showGridLines="0" tabSelected="1" zoomScale="6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8" sqref="F8:F10"/>
    </sheetView>
  </sheetViews>
  <sheetFormatPr defaultColWidth="10.26953125" defaultRowHeight="14.5" x14ac:dyDescent="0.35"/>
  <cols>
    <col min="1" max="1" width="69.453125" style="30" customWidth="1"/>
    <col min="2" max="2" width="11.81640625" style="137" customWidth="1"/>
    <col min="3" max="3" width="12.453125" style="124" customWidth="1"/>
    <col min="4" max="4" width="12.54296875" style="142" customWidth="1"/>
    <col min="5" max="5" width="14.1796875" style="142" customWidth="1"/>
    <col min="6" max="6" width="22.26953125" style="143" customWidth="1"/>
    <col min="7" max="7" width="12.7265625" style="142" customWidth="1"/>
    <col min="8" max="8" width="11.26953125" style="124" bestFit="1" customWidth="1"/>
    <col min="9" max="9" width="20.54296875" style="124" customWidth="1"/>
    <col min="10" max="10" width="11" style="124" customWidth="1"/>
    <col min="11" max="11" width="12.7265625" style="124" customWidth="1"/>
    <col min="12" max="12" width="17.453125" style="124" customWidth="1"/>
    <col min="13" max="13" width="14.54296875" style="124" customWidth="1"/>
    <col min="14" max="14" width="31.453125" style="142" customWidth="1"/>
    <col min="15" max="15" width="39.81640625" style="30" customWidth="1"/>
    <col min="16" max="16384" width="10.26953125" style="30"/>
  </cols>
  <sheetData>
    <row r="1" spans="1:75" s="3" customFormat="1" ht="33.75" customHeight="1" thickBot="1" x14ac:dyDescent="0.4">
      <c r="A1" s="218" t="s">
        <v>0</v>
      </c>
      <c r="B1" s="218"/>
      <c r="C1" s="218"/>
      <c r="D1" s="218"/>
      <c r="E1" s="1"/>
      <c r="F1" s="219"/>
      <c r="G1" s="220"/>
      <c r="H1" s="220"/>
      <c r="I1" s="220"/>
      <c r="J1" s="220"/>
      <c r="K1" s="220"/>
      <c r="L1" s="223"/>
      <c r="M1" s="223"/>
      <c r="N1" s="223"/>
      <c r="O1" s="2"/>
    </row>
    <row r="2" spans="1:75" s="18" customFormat="1" ht="90" customHeight="1" thickBot="1" x14ac:dyDescent="0.4">
      <c r="A2" s="151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2" t="s">
        <v>10</v>
      </c>
      <c r="K2" s="13" t="s">
        <v>11</v>
      </c>
      <c r="L2" s="14" t="s">
        <v>12</v>
      </c>
      <c r="M2" s="15" t="s">
        <v>13</v>
      </c>
      <c r="N2" s="16" t="s">
        <v>14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</row>
    <row r="3" spans="1:75" ht="15" thickBot="1" x14ac:dyDescent="0.4">
      <c r="A3" s="224" t="s">
        <v>15</v>
      </c>
      <c r="B3" s="19">
        <v>11008393</v>
      </c>
      <c r="C3" s="19" t="s">
        <v>16</v>
      </c>
      <c r="D3" s="20">
        <v>404.75</v>
      </c>
      <c r="E3" s="152">
        <v>145</v>
      </c>
      <c r="F3" s="21"/>
      <c r="G3" s="22">
        <f t="shared" ref="G3:G11" si="0">E3*F3</f>
        <v>0</v>
      </c>
      <c r="H3" s="23">
        <v>140</v>
      </c>
      <c r="I3" s="24"/>
      <c r="J3" s="25">
        <f t="shared" ref="J3:J11" si="1">H3*I3</f>
        <v>0</v>
      </c>
      <c r="K3" s="26">
        <v>65</v>
      </c>
      <c r="L3" s="27"/>
      <c r="M3" s="28">
        <f t="shared" ref="M3:M11" si="2">K3*L3</f>
        <v>0</v>
      </c>
      <c r="N3" s="29">
        <f>G3+J3+M3</f>
        <v>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5" thickBot="1" x14ac:dyDescent="0.4">
      <c r="A4" s="225"/>
      <c r="B4" s="31">
        <v>11008557</v>
      </c>
      <c r="C4" s="31" t="s">
        <v>17</v>
      </c>
      <c r="D4" s="20">
        <v>1453.5</v>
      </c>
      <c r="E4" s="152">
        <v>415</v>
      </c>
      <c r="F4" s="21"/>
      <c r="G4" s="22">
        <f t="shared" si="0"/>
        <v>0</v>
      </c>
      <c r="H4" s="23">
        <v>395</v>
      </c>
      <c r="I4" s="24"/>
      <c r="J4" s="25">
        <f t="shared" si="1"/>
        <v>0</v>
      </c>
      <c r="K4" s="26">
        <v>200</v>
      </c>
      <c r="L4" s="21"/>
      <c r="M4" s="25">
        <f t="shared" si="2"/>
        <v>0</v>
      </c>
      <c r="N4" s="32">
        <f>G4+J4+M4</f>
        <v>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5" thickBot="1" x14ac:dyDescent="0.4">
      <c r="A5" s="226"/>
      <c r="B5" s="31">
        <v>11009500</v>
      </c>
      <c r="C5" s="31" t="s">
        <v>18</v>
      </c>
      <c r="D5" s="20">
        <v>6408.5</v>
      </c>
      <c r="E5" s="152">
        <v>1200</v>
      </c>
      <c r="F5" s="21"/>
      <c r="G5" s="22">
        <f t="shared" si="0"/>
        <v>0</v>
      </c>
      <c r="H5" s="23">
        <v>1100</v>
      </c>
      <c r="I5" s="24"/>
      <c r="J5" s="25">
        <f t="shared" si="1"/>
        <v>0</v>
      </c>
      <c r="K5" s="26">
        <v>550</v>
      </c>
      <c r="L5" s="21"/>
      <c r="M5" s="25">
        <f t="shared" si="2"/>
        <v>0</v>
      </c>
      <c r="N5" s="32">
        <f>G5+J5+M5</f>
        <v>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9.5" customHeight="1" thickBot="1" x14ac:dyDescent="0.4">
      <c r="A6" s="33" t="s">
        <v>19</v>
      </c>
      <c r="B6" s="31">
        <v>11008377</v>
      </c>
      <c r="C6" s="31" t="s">
        <v>18</v>
      </c>
      <c r="D6" s="20">
        <v>512.5</v>
      </c>
      <c r="E6" s="152">
        <v>65</v>
      </c>
      <c r="F6" s="34"/>
      <c r="G6" s="35">
        <f t="shared" si="0"/>
        <v>0</v>
      </c>
      <c r="H6" s="23">
        <v>56</v>
      </c>
      <c r="I6" s="36"/>
      <c r="J6" s="25">
        <f t="shared" si="1"/>
        <v>0</v>
      </c>
      <c r="K6" s="26">
        <v>36</v>
      </c>
      <c r="L6" s="34"/>
      <c r="M6" s="25">
        <f t="shared" si="2"/>
        <v>0</v>
      </c>
      <c r="N6" s="32">
        <f>G6+J6+M6</f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53.25" customHeight="1" x14ac:dyDescent="0.35">
      <c r="A7" s="33" t="s">
        <v>20</v>
      </c>
      <c r="B7" s="31">
        <v>11014245</v>
      </c>
      <c r="C7" s="31" t="s">
        <v>21</v>
      </c>
      <c r="D7" s="20">
        <v>440</v>
      </c>
      <c r="E7" s="37"/>
      <c r="F7" s="27">
        <v>15</v>
      </c>
      <c r="G7" s="38"/>
      <c r="H7" s="37"/>
      <c r="I7" s="27"/>
      <c r="J7" s="38"/>
      <c r="K7" s="37"/>
      <c r="L7" s="27"/>
      <c r="M7" s="38"/>
      <c r="N7" s="38"/>
      <c r="O7" s="39" t="str">
        <f>IF(SUM(F7,I7,L7)&lt;8, "Purchase 8 units of Serata to earn an ADDITIONAL 5% rebate on all fungicide purchases", "Innovation Booster Achieved! ")</f>
        <v xml:space="preserve">Innovation Booster Achieved! 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9.5" customHeight="1" x14ac:dyDescent="0.35">
      <c r="A8" s="33" t="s">
        <v>22</v>
      </c>
      <c r="B8" s="172">
        <v>11013671</v>
      </c>
      <c r="C8" s="172" t="s">
        <v>17</v>
      </c>
      <c r="D8" s="213">
        <v>750</v>
      </c>
      <c r="E8" s="157">
        <f>IF(OR(AND(3&lt;$F$8, $F$8&lt;8), AND(3&lt;$I8, $I8&lt;8),  AND(3&lt;$L8, $L8&lt;8)), 165, IF(OR($F$8&gt;=8, $I$8&gt;=8, $L$8&gt;=8), 240, 100))</f>
        <v>100</v>
      </c>
      <c r="F8" s="180"/>
      <c r="G8" s="154">
        <f>F8*E8</f>
        <v>0</v>
      </c>
      <c r="H8" s="157">
        <f>IF(OR(AND(3&lt;$F$8, $F$8&lt;8), AND(3&lt;$I8, $I8&lt;8),  AND(3&lt;$L8, $L8&lt;8)), 165, IF(OR($F$8&gt;=8, $I$8&gt;=8, $L$8&gt;=8), 240, 80))</f>
        <v>80</v>
      </c>
      <c r="I8" s="160"/>
      <c r="J8" s="163">
        <f t="shared" ref="J8" si="3">H8*I8</f>
        <v>0</v>
      </c>
      <c r="K8" s="157">
        <f>IF(OR(AND(3&lt;$F$8, $F$8&lt;8), AND(3&lt;$I8, $I8&lt;8),  AND(3&lt;$L8, $L8&lt;8)), 165, IF(OR($F$8&gt;=8, $I$8&gt;=8, $L$8&gt;=8), 240, 60))</f>
        <v>60</v>
      </c>
      <c r="L8" s="180"/>
      <c r="M8" s="163">
        <f t="shared" ref="M8" si="4">K8*L8</f>
        <v>0</v>
      </c>
      <c r="N8" s="166">
        <f>J8+M8+G8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55.5" customHeight="1" thickBot="1" x14ac:dyDescent="0.4">
      <c r="A9" s="40" t="s">
        <v>23</v>
      </c>
      <c r="B9" s="185"/>
      <c r="C9" s="185"/>
      <c r="D9" s="227"/>
      <c r="E9" s="158"/>
      <c r="F9" s="197"/>
      <c r="G9" s="155"/>
      <c r="H9" s="158"/>
      <c r="I9" s="161"/>
      <c r="J9" s="164"/>
      <c r="K9" s="158"/>
      <c r="L9" s="197"/>
      <c r="M9" s="164"/>
      <c r="N9" s="198"/>
      <c r="O9" s="153" t="str">
        <f>IF(OR(AND(F8&lt;8, F8&gt;3), AND(I8&lt;8, I8&gt;3), AND(L8&gt;3, L8&lt;8)), "Tier 1 Kalida volume bonus achieved", IF(OR(F8&gt;7, I8&gt;7, L8&gt;7), "Tier 2 Kalida Volume bonus achieved", "Purchase 4-7 units to receive $160 per unit rebate and 8+ units to receive $240 per unit rebate"))</f>
        <v>Purchase 4-7 units to receive $160 per unit rebate and 8+ units to receive $240 per unit rebate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55.5" customHeight="1" thickBot="1" x14ac:dyDescent="0.4">
      <c r="A10" s="40" t="s">
        <v>24</v>
      </c>
      <c r="B10" s="173"/>
      <c r="C10" s="173"/>
      <c r="D10" s="214"/>
      <c r="E10" s="159"/>
      <c r="F10" s="181"/>
      <c r="G10" s="156"/>
      <c r="H10" s="159"/>
      <c r="I10" s="162"/>
      <c r="J10" s="165"/>
      <c r="K10" s="159"/>
      <c r="L10" s="181"/>
      <c r="M10" s="165"/>
      <c r="N10" s="182"/>
      <c r="O10" s="15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5.5" x14ac:dyDescent="0.35">
      <c r="A11" s="33" t="s">
        <v>25</v>
      </c>
      <c r="B11" s="172">
        <v>11003880</v>
      </c>
      <c r="C11" s="172" t="s">
        <v>18</v>
      </c>
      <c r="D11" s="174">
        <v>557.25</v>
      </c>
      <c r="E11" s="157">
        <f>IF(OR($F11&gt;=6,$I11&gt;=6,$L11&gt;=6),195,75)</f>
        <v>75</v>
      </c>
      <c r="F11" s="180">
        <v>3</v>
      </c>
      <c r="G11" s="213">
        <f t="shared" si="0"/>
        <v>225</v>
      </c>
      <c r="H11" s="157">
        <f>IF(OR($F11&gt;=6,$I11&gt;=6,$L11&gt;=6),195,61)</f>
        <v>61</v>
      </c>
      <c r="I11" s="160"/>
      <c r="J11" s="163">
        <f t="shared" si="1"/>
        <v>0</v>
      </c>
      <c r="K11" s="157">
        <f>IF(OR($F11&gt;=6,$I11&gt;=6,$L11&gt;=6),195,39)</f>
        <v>39</v>
      </c>
      <c r="L11" s="180"/>
      <c r="M11" s="163">
        <f t="shared" si="2"/>
        <v>0</v>
      </c>
      <c r="N11" s="166">
        <f>G11+J11+M11</f>
        <v>225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s="44" customFormat="1" ht="51.75" customHeight="1" thickBot="1" x14ac:dyDescent="0.4">
      <c r="A12" s="42" t="s">
        <v>26</v>
      </c>
      <c r="B12" s="221"/>
      <c r="C12" s="221"/>
      <c r="D12" s="186"/>
      <c r="E12" s="215">
        <f t="shared" ref="E12" si="5">IF(OR($F$11&gt;=6,$I$11&gt;=6,$L$11&gt;=6),170,115)</f>
        <v>115</v>
      </c>
      <c r="F12" s="222"/>
      <c r="G12" s="214"/>
      <c r="H12" s="215">
        <f t="shared" ref="H12" si="6">IF(OR($F$11&gt;=6,$I$11&gt;=6,$L$11&gt;=6),170,115)</f>
        <v>115</v>
      </c>
      <c r="I12" s="216"/>
      <c r="J12" s="217"/>
      <c r="K12" s="215">
        <f t="shared" ref="K12" si="7">IF(OR($F$11&gt;=6,$I$11&gt;=6,$L$11&gt;=6),170,115)</f>
        <v>115</v>
      </c>
      <c r="L12" s="197"/>
      <c r="M12" s="164"/>
      <c r="N12" s="198"/>
      <c r="O12" s="41" t="str">
        <f>IF(OR(F11&lt;6,I11&lt;6,L11&lt;6),"Increase any single month to 6 units and achieve $170 per unit bonus rebate","Volume bonus achieved!")</f>
        <v>Increase any single month to 6 units and achieve $170 per unit bonus rebate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</row>
    <row r="13" spans="1:75" s="44" customFormat="1" ht="14.5" customHeight="1" thickTop="1" thickBot="1" x14ac:dyDescent="0.4">
      <c r="A13" s="45"/>
      <c r="B13" s="46"/>
      <c r="C13" s="47"/>
      <c r="D13" s="47"/>
      <c r="E13" s="47"/>
      <c r="F13" s="47"/>
      <c r="G13" s="47"/>
      <c r="H13" s="47"/>
      <c r="I13" s="48"/>
      <c r="J13" s="47"/>
      <c r="K13" s="211"/>
      <c r="L13" s="211"/>
      <c r="M13" s="212"/>
      <c r="N13" s="49">
        <f>SUM(N3:N12)</f>
        <v>225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</row>
    <row r="14" spans="1:75" s="44" customFormat="1" ht="15" customHeight="1" thickTop="1" thickBot="1" x14ac:dyDescent="0.4">
      <c r="A14" s="50"/>
      <c r="B14" s="51"/>
      <c r="C14" s="51"/>
      <c r="D14" s="51"/>
      <c r="E14" s="51"/>
      <c r="F14" s="51"/>
      <c r="G14" s="51"/>
      <c r="H14" s="52"/>
      <c r="I14" s="53"/>
      <c r="J14" s="51"/>
      <c r="K14" s="51"/>
      <c r="L14" s="51"/>
      <c r="M14" s="52"/>
      <c r="N14" s="54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</row>
    <row r="15" spans="1:75" s="44" customFormat="1" ht="18.75" customHeight="1" thickBot="1" x14ac:dyDescent="0.4">
      <c r="A15" s="55" t="s">
        <v>27</v>
      </c>
      <c r="B15" s="56">
        <v>11008351</v>
      </c>
      <c r="C15" s="57" t="s">
        <v>28</v>
      </c>
      <c r="D15" s="20"/>
      <c r="E15" s="37"/>
      <c r="F15" s="58"/>
      <c r="G15" s="38"/>
      <c r="H15" s="23">
        <v>12</v>
      </c>
      <c r="I15" s="59"/>
      <c r="J15" s="60">
        <f t="shared" ref="J15:J32" si="8">H15*I15</f>
        <v>0</v>
      </c>
      <c r="K15" s="26">
        <v>8</v>
      </c>
      <c r="L15" s="27"/>
      <c r="M15" s="28"/>
      <c r="N15" s="29">
        <f>J15+M15</f>
        <v>0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</row>
    <row r="16" spans="1:75" s="44" customFormat="1" ht="56.25" customHeight="1" x14ac:dyDescent="0.35">
      <c r="A16" s="33" t="s">
        <v>29</v>
      </c>
      <c r="B16" s="61">
        <v>11008409</v>
      </c>
      <c r="C16" s="62" t="s">
        <v>30</v>
      </c>
      <c r="D16" s="20">
        <v>99</v>
      </c>
      <c r="E16" s="63"/>
      <c r="F16" s="64"/>
      <c r="G16" s="65"/>
      <c r="H16" s="23">
        <v>15</v>
      </c>
      <c r="I16" s="24"/>
      <c r="J16" s="66">
        <f t="shared" si="8"/>
        <v>0</v>
      </c>
      <c r="K16" s="26">
        <v>10</v>
      </c>
      <c r="L16" s="21"/>
      <c r="M16" s="25"/>
      <c r="N16" s="32">
        <f>J16+M16</f>
        <v>0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1:75" s="44" customFormat="1" ht="15.5" x14ac:dyDescent="0.35">
      <c r="A17" s="33" t="s">
        <v>29</v>
      </c>
      <c r="B17" s="172">
        <v>11008589</v>
      </c>
      <c r="C17" s="172" t="s">
        <v>31</v>
      </c>
      <c r="D17" s="209">
        <v>589</v>
      </c>
      <c r="E17" s="203"/>
      <c r="F17" s="199"/>
      <c r="G17" s="201"/>
      <c r="H17" s="157">
        <f>IF(OR($I$17&gt;=8,$L$17&gt;=8),200,100)</f>
        <v>100</v>
      </c>
      <c r="I17" s="160"/>
      <c r="J17" s="178">
        <f t="shared" si="8"/>
        <v>0</v>
      </c>
      <c r="K17" s="157">
        <f>IF(OR($I$17&gt;=8,$L$17&gt;=8),200,65)</f>
        <v>65</v>
      </c>
      <c r="L17" s="180"/>
      <c r="M17" s="163"/>
      <c r="N17" s="166">
        <f>J17+M17</f>
        <v>0</v>
      </c>
      <c r="O17" s="194" t="str">
        <f>IF(AND(I17&lt;8,L17&lt;8),"Increase any single month to 8 units and achieve $200 per unit bonus rebate","Volume bonus achieved!")</f>
        <v>Increase any single month to 8 units and achieve $200 per unit bonus rebate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</row>
    <row r="18" spans="1:75" s="44" customFormat="1" ht="48.75" customHeight="1" thickBot="1" x14ac:dyDescent="0.4">
      <c r="A18" s="40" t="s">
        <v>32</v>
      </c>
      <c r="B18" s="173"/>
      <c r="C18" s="173"/>
      <c r="D18" s="210"/>
      <c r="E18" s="204"/>
      <c r="F18" s="200"/>
      <c r="G18" s="202"/>
      <c r="H18" s="159">
        <f t="shared" ref="H18" si="9">IF(OR($F$11&gt;=6,$I$11&gt;=6,$L$11&gt;=6),170,115)</f>
        <v>115</v>
      </c>
      <c r="I18" s="162"/>
      <c r="J18" s="179"/>
      <c r="K18" s="159">
        <f t="shared" ref="K18" si="10">IF(OR($F$11&gt;=6,$I$11&gt;=6,$L$11&gt;=6),170,115)</f>
        <v>115</v>
      </c>
      <c r="L18" s="181"/>
      <c r="M18" s="165"/>
      <c r="N18" s="182"/>
      <c r="O18" s="194" t="str">
        <f>IF(O14&gt;=500,"YES","ADD "&amp;TEXT(500-O14,"$#,###")&amp;" IN REBATES TO QUALIFY")</f>
        <v>ADD $500 IN REBATES TO QUALIFY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</row>
    <row r="19" spans="1:75" s="44" customFormat="1" ht="16" thickBot="1" x14ac:dyDescent="0.4">
      <c r="A19" s="67" t="s">
        <v>33</v>
      </c>
      <c r="B19" s="68">
        <v>11008474</v>
      </c>
      <c r="C19" s="31" t="s">
        <v>16</v>
      </c>
      <c r="D19" s="20"/>
      <c r="E19" s="69"/>
      <c r="F19" s="70"/>
      <c r="G19" s="71"/>
      <c r="H19" s="23">
        <v>18</v>
      </c>
      <c r="I19" s="36"/>
      <c r="J19" s="66">
        <f t="shared" si="8"/>
        <v>0</v>
      </c>
      <c r="K19" s="26">
        <v>11</v>
      </c>
      <c r="L19" s="34"/>
      <c r="M19" s="25"/>
      <c r="N19" s="32">
        <f>J19+M19</f>
        <v>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</row>
    <row r="20" spans="1:75" s="44" customFormat="1" ht="15" thickBot="1" x14ac:dyDescent="0.4">
      <c r="A20" s="205" t="s">
        <v>34</v>
      </c>
      <c r="B20" s="31">
        <v>11008475</v>
      </c>
      <c r="C20" s="31" t="s">
        <v>35</v>
      </c>
      <c r="D20" s="20"/>
      <c r="E20" s="69"/>
      <c r="F20" s="70"/>
      <c r="G20" s="71"/>
      <c r="H20" s="23">
        <v>11</v>
      </c>
      <c r="I20" s="36"/>
      <c r="J20" s="66">
        <f t="shared" si="8"/>
        <v>0</v>
      </c>
      <c r="K20" s="26">
        <v>7</v>
      </c>
      <c r="L20" s="34"/>
      <c r="M20" s="25"/>
      <c r="N20" s="32">
        <f>J20+M20</f>
        <v>0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</row>
    <row r="21" spans="1:75" s="44" customFormat="1" ht="15" thickBot="1" x14ac:dyDescent="0.4">
      <c r="A21" s="205"/>
      <c r="B21" s="31">
        <v>11008336</v>
      </c>
      <c r="C21" s="31" t="s">
        <v>17</v>
      </c>
      <c r="D21" s="20"/>
      <c r="E21" s="69"/>
      <c r="F21" s="70"/>
      <c r="G21" s="71"/>
      <c r="H21" s="23">
        <v>85</v>
      </c>
      <c r="I21" s="36"/>
      <c r="J21" s="66">
        <f t="shared" si="8"/>
        <v>0</v>
      </c>
      <c r="K21" s="26">
        <v>55</v>
      </c>
      <c r="L21" s="34"/>
      <c r="M21" s="25"/>
      <c r="N21" s="32">
        <f>J21+M21</f>
        <v>0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</row>
    <row r="22" spans="1:75" s="44" customFormat="1" ht="20.25" customHeight="1" x14ac:dyDescent="0.35">
      <c r="A22" s="67" t="s">
        <v>36</v>
      </c>
      <c r="B22" s="72">
        <v>11008357</v>
      </c>
      <c r="C22" s="73" t="s">
        <v>35</v>
      </c>
      <c r="D22" s="20"/>
      <c r="E22" s="69"/>
      <c r="F22" s="70"/>
      <c r="G22" s="71"/>
      <c r="H22" s="23">
        <v>11</v>
      </c>
      <c r="I22" s="36"/>
      <c r="J22" s="66">
        <f t="shared" si="8"/>
        <v>0</v>
      </c>
      <c r="K22" s="26">
        <v>7</v>
      </c>
      <c r="L22" s="34"/>
      <c r="M22" s="25"/>
      <c r="N22" s="32">
        <f>J22+M22</f>
        <v>0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</row>
    <row r="23" spans="1:75" s="44" customFormat="1" ht="15.5" x14ac:dyDescent="0.35">
      <c r="A23" s="74" t="s">
        <v>37</v>
      </c>
      <c r="B23" s="172">
        <v>11008464</v>
      </c>
      <c r="C23" s="172" t="s">
        <v>38</v>
      </c>
      <c r="D23" s="206">
        <v>395.75</v>
      </c>
      <c r="E23" s="203"/>
      <c r="F23" s="199"/>
      <c r="G23" s="201"/>
      <c r="H23" s="157">
        <f>IF(OR($I$23&gt;=16,$L$23&gt;=16),100,45)</f>
        <v>45</v>
      </c>
      <c r="I23" s="160"/>
      <c r="J23" s="178">
        <f t="shared" si="8"/>
        <v>0</v>
      </c>
      <c r="K23" s="157">
        <f>IF(OR($I$23&gt;=16,$L$23&gt;=16),100,30)</f>
        <v>30</v>
      </c>
      <c r="L23" s="180"/>
      <c r="M23" s="163"/>
      <c r="N23" s="166">
        <f>J23+M23</f>
        <v>0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</row>
    <row r="24" spans="1:75" s="44" customFormat="1" ht="48.75" customHeight="1" thickBot="1" x14ac:dyDescent="0.4">
      <c r="A24" s="40" t="s">
        <v>39</v>
      </c>
      <c r="B24" s="173"/>
      <c r="C24" s="173"/>
      <c r="D24" s="207"/>
      <c r="E24" s="204"/>
      <c r="F24" s="200"/>
      <c r="G24" s="202"/>
      <c r="H24" s="159">
        <f t="shared" ref="H24" si="11">IF(OR($F$11&gt;=6,$I$11&gt;=6,$L$11&gt;=6),170,115)</f>
        <v>115</v>
      </c>
      <c r="I24" s="162"/>
      <c r="J24" s="179"/>
      <c r="K24" s="159">
        <f t="shared" ref="K24" si="12">IF(OR($F$11&gt;=6,$I$11&gt;=6,$L$11&gt;=6),170,115)</f>
        <v>115</v>
      </c>
      <c r="L24" s="181"/>
      <c r="M24" s="165"/>
      <c r="N24" s="182"/>
      <c r="O24" s="75" t="str">
        <f>IF(AND(I23&lt;16,L23&lt;16),"Increase any single month to 16 units and achieve $75 per unit bonus rebate","Volume bonus achieved!")</f>
        <v>Increase any single month to 16 units and achieve $75 per unit bonus rebate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</row>
    <row r="25" spans="1:75" s="44" customFormat="1" ht="16" thickBot="1" x14ac:dyDescent="0.4">
      <c r="A25" s="67" t="s">
        <v>40</v>
      </c>
      <c r="B25" s="68">
        <v>11008447</v>
      </c>
      <c r="C25" s="31" t="s">
        <v>41</v>
      </c>
      <c r="D25" s="20"/>
      <c r="E25" s="69"/>
      <c r="F25" s="70"/>
      <c r="G25" s="71"/>
      <c r="H25" s="23">
        <v>18</v>
      </c>
      <c r="I25" s="36"/>
      <c r="J25" s="66">
        <f t="shared" si="8"/>
        <v>0</v>
      </c>
      <c r="K25" s="26">
        <v>12</v>
      </c>
      <c r="L25" s="34"/>
      <c r="M25" s="25"/>
      <c r="N25" s="32">
        <f>J25+M25</f>
        <v>0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5" s="44" customFormat="1" ht="16" thickBot="1" x14ac:dyDescent="0.4">
      <c r="A26" s="74" t="s">
        <v>42</v>
      </c>
      <c r="B26" s="76">
        <v>11008369</v>
      </c>
      <c r="C26" s="77" t="s">
        <v>43</v>
      </c>
      <c r="D26" s="20"/>
      <c r="E26" s="78"/>
      <c r="F26" s="79"/>
      <c r="G26" s="80"/>
      <c r="H26" s="23">
        <v>10</v>
      </c>
      <c r="I26" s="81"/>
      <c r="J26" s="66">
        <f t="shared" si="8"/>
        <v>0</v>
      </c>
      <c r="K26" s="26">
        <v>6</v>
      </c>
      <c r="L26" s="34"/>
      <c r="M26" s="25"/>
      <c r="N26" s="32">
        <f>J26+M26</f>
        <v>0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</row>
    <row r="27" spans="1:75" ht="15.5" x14ac:dyDescent="0.35">
      <c r="A27" s="67" t="s">
        <v>42</v>
      </c>
      <c r="B27" s="172">
        <v>11013862</v>
      </c>
      <c r="C27" s="172" t="s">
        <v>44</v>
      </c>
      <c r="D27" s="174">
        <v>222.75</v>
      </c>
      <c r="E27" s="78"/>
      <c r="F27" s="79"/>
      <c r="G27" s="80"/>
      <c r="H27" s="157">
        <f>IF(OR($I27&gt;=14,$L27&gt;=14),48,25)</f>
        <v>25</v>
      </c>
      <c r="I27" s="160"/>
      <c r="J27" s="163">
        <f t="shared" si="8"/>
        <v>0</v>
      </c>
      <c r="K27" s="157">
        <f>IF(OR($I27&gt;=14,$L27&gt;=14),48,16)</f>
        <v>16</v>
      </c>
      <c r="L27" s="180"/>
      <c r="M27" s="163"/>
      <c r="N27" s="166">
        <f>J27+M27</f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ht="15.75" customHeight="1" x14ac:dyDescent="0.35">
      <c r="A28" s="33"/>
      <c r="B28" s="185"/>
      <c r="C28" s="185"/>
      <c r="D28" s="208"/>
      <c r="E28" s="203"/>
      <c r="F28" s="199"/>
      <c r="G28" s="201"/>
      <c r="H28" s="158"/>
      <c r="I28" s="161"/>
      <c r="J28" s="164"/>
      <c r="K28" s="158"/>
      <c r="L28" s="197"/>
      <c r="M28" s="164"/>
      <c r="N28" s="198"/>
      <c r="O28" s="194" t="str">
        <f>IF(AND(I27&lt;14,L27&lt;14),"Increase any single month to 14 units and achieve $48 per unit bonus rebate","Volume bonus achieved!")</f>
        <v>Increase any single month to 14 units and achieve $48 per unit bonus rebate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s="84" customFormat="1" ht="51" customHeight="1" thickBot="1" x14ac:dyDescent="0.4">
      <c r="A29" s="82" t="s">
        <v>45</v>
      </c>
      <c r="B29" s="173"/>
      <c r="C29" s="173"/>
      <c r="D29" s="186"/>
      <c r="E29" s="204"/>
      <c r="F29" s="200"/>
      <c r="G29" s="202"/>
      <c r="H29" s="159"/>
      <c r="I29" s="162"/>
      <c r="J29" s="165"/>
      <c r="K29" s="159"/>
      <c r="L29" s="181"/>
      <c r="M29" s="165"/>
      <c r="N29" s="182"/>
      <c r="O29" s="194" t="str">
        <f t="shared" ref="O29" si="13">IF(O27&gt;=500,"YES","ADD "&amp;TEXT(500-O27,"$#,###")&amp;" IN REBATES TO QUALIFY")</f>
        <v>ADD $500 IN REBATES TO QUALIFY</v>
      </c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</row>
    <row r="30" spans="1:75" s="84" customFormat="1" ht="16" thickBot="1" x14ac:dyDescent="0.4">
      <c r="A30" s="67" t="s">
        <v>46</v>
      </c>
      <c r="B30" s="68">
        <v>11008482</v>
      </c>
      <c r="C30" s="31" t="s">
        <v>47</v>
      </c>
      <c r="D30" s="20"/>
      <c r="E30" s="69"/>
      <c r="F30" s="70"/>
      <c r="G30" s="71"/>
      <c r="H30" s="23">
        <v>16</v>
      </c>
      <c r="I30" s="36"/>
      <c r="J30" s="66">
        <f t="shared" si="8"/>
        <v>0</v>
      </c>
      <c r="K30" s="26">
        <v>10</v>
      </c>
      <c r="L30" s="34"/>
      <c r="M30" s="25">
        <f t="shared" ref="M30" si="14">K30*L30</f>
        <v>0</v>
      </c>
      <c r="N30" s="32">
        <f>J30+M30</f>
        <v>0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</row>
    <row r="31" spans="1:75" s="86" customFormat="1" ht="14.5" customHeight="1" thickBot="1" x14ac:dyDescent="0.4">
      <c r="A31" s="67" t="s">
        <v>46</v>
      </c>
      <c r="B31" s="31">
        <v>11008522</v>
      </c>
      <c r="C31" s="31" t="s">
        <v>48</v>
      </c>
      <c r="D31" s="20">
        <v>526</v>
      </c>
      <c r="E31" s="69"/>
      <c r="F31" s="70"/>
      <c r="G31" s="71"/>
      <c r="H31" s="23">
        <v>58</v>
      </c>
      <c r="I31" s="36"/>
      <c r="J31" s="66">
        <f t="shared" si="8"/>
        <v>0</v>
      </c>
      <c r="K31" s="26">
        <v>37</v>
      </c>
      <c r="L31" s="34"/>
      <c r="M31" s="25"/>
      <c r="N31" s="32">
        <f>J31+M31</f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</row>
    <row r="32" spans="1:75" s="86" customFormat="1" ht="14.5" customHeight="1" thickBot="1" x14ac:dyDescent="0.4">
      <c r="A32" s="87" t="s">
        <v>49</v>
      </c>
      <c r="B32" s="88">
        <v>11008590</v>
      </c>
      <c r="C32" s="89" t="s">
        <v>50</v>
      </c>
      <c r="D32" s="20">
        <v>493.5</v>
      </c>
      <c r="E32" s="90"/>
      <c r="F32" s="91"/>
      <c r="G32" s="92"/>
      <c r="H32" s="23">
        <v>54</v>
      </c>
      <c r="I32" s="93"/>
      <c r="J32" s="94">
        <f t="shared" si="8"/>
        <v>0</v>
      </c>
      <c r="K32" s="26">
        <v>35</v>
      </c>
      <c r="L32" s="95"/>
      <c r="M32" s="96"/>
      <c r="N32" s="97">
        <f>J32+M32</f>
        <v>0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</row>
    <row r="33" spans="1:75" ht="19" thickTop="1" thickBot="1" x14ac:dyDescent="0.4">
      <c r="A33" s="98"/>
      <c r="B33" s="99"/>
      <c r="C33" s="100"/>
      <c r="D33" s="100"/>
      <c r="E33" s="100"/>
      <c r="F33" s="100"/>
      <c r="G33" s="100"/>
      <c r="H33" s="101"/>
      <c r="I33" s="102"/>
      <c r="J33" s="103"/>
      <c r="K33" s="195"/>
      <c r="L33" s="196"/>
      <c r="M33" s="196"/>
      <c r="N33" s="104">
        <f>SUM(N15:N32)</f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ht="16.5" thickTop="1" thickBot="1" x14ac:dyDescent="0.4">
      <c r="A34" s="105"/>
      <c r="B34" s="100"/>
      <c r="C34" s="100"/>
      <c r="D34" s="100"/>
      <c r="E34" s="100"/>
      <c r="F34" s="100"/>
      <c r="G34" s="100"/>
      <c r="H34" s="101"/>
      <c r="I34" s="102"/>
      <c r="J34" s="103"/>
      <c r="K34" s="106"/>
      <c r="L34" s="100"/>
      <c r="M34" s="100"/>
      <c r="N34" s="10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ht="16" thickBot="1" x14ac:dyDescent="0.4">
      <c r="A35" s="55" t="s">
        <v>51</v>
      </c>
      <c r="B35" s="56">
        <v>11008513</v>
      </c>
      <c r="C35" s="57" t="s">
        <v>52</v>
      </c>
      <c r="D35" s="20"/>
      <c r="E35" s="108"/>
      <c r="F35" s="58"/>
      <c r="G35" s="109"/>
      <c r="H35" s="23">
        <v>18</v>
      </c>
      <c r="I35" s="59"/>
      <c r="J35" s="60">
        <f t="shared" ref="J35:J42" si="15">H35*I35</f>
        <v>0</v>
      </c>
      <c r="K35" s="26">
        <v>10</v>
      </c>
      <c r="L35" s="27"/>
      <c r="M35" s="28">
        <f t="shared" ref="M35" si="16">K35*L35</f>
        <v>0</v>
      </c>
      <c r="N35" s="29">
        <f>J35+M35</f>
        <v>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ht="16" thickBot="1" x14ac:dyDescent="0.4">
      <c r="A36" s="110" t="s">
        <v>53</v>
      </c>
      <c r="B36" s="145">
        <v>11009495</v>
      </c>
      <c r="C36" s="146" t="s">
        <v>54</v>
      </c>
      <c r="D36" s="147">
        <v>144.5</v>
      </c>
      <c r="E36" s="148"/>
      <c r="F36" s="149"/>
      <c r="G36" s="150"/>
      <c r="H36" s="23">
        <v>15</v>
      </c>
      <c r="I36" s="81"/>
      <c r="J36" s="144">
        <f t="shared" si="15"/>
        <v>0</v>
      </c>
      <c r="K36" s="26">
        <v>10</v>
      </c>
      <c r="L36" s="95"/>
      <c r="M36" s="25">
        <f t="shared" ref="M36:M42" si="17">K36*L36</f>
        <v>0</v>
      </c>
      <c r="N36" s="97">
        <f t="shared" ref="N36" si="18">J36+M36</f>
        <v>0</v>
      </c>
      <c r="O36" s="4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ht="16.5" customHeight="1" thickBot="1" x14ac:dyDescent="0.4">
      <c r="A37" s="67" t="s">
        <v>55</v>
      </c>
      <c r="B37" s="68">
        <v>11008459</v>
      </c>
      <c r="C37" s="31" t="s">
        <v>38</v>
      </c>
      <c r="D37" s="20"/>
      <c r="E37" s="112"/>
      <c r="F37" s="70"/>
      <c r="G37" s="113"/>
      <c r="H37" s="23">
        <v>5</v>
      </c>
      <c r="I37" s="36"/>
      <c r="J37" s="66">
        <f t="shared" si="15"/>
        <v>0</v>
      </c>
      <c r="K37" s="26">
        <v>4</v>
      </c>
      <c r="L37" s="21"/>
      <c r="M37" s="25">
        <f t="shared" si="17"/>
        <v>0</v>
      </c>
      <c r="N37" s="32">
        <f t="shared" ref="N37:N42" si="19">J37+M37</f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1:75" s="84" customFormat="1" ht="37.5" customHeight="1" thickBot="1" x14ac:dyDescent="0.4">
      <c r="A38" s="67" t="s">
        <v>55</v>
      </c>
      <c r="B38" s="76">
        <v>11007753</v>
      </c>
      <c r="C38" s="77" t="s">
        <v>56</v>
      </c>
      <c r="D38" s="20"/>
      <c r="E38" s="114"/>
      <c r="F38" s="79"/>
      <c r="G38" s="115"/>
      <c r="H38" s="23">
        <v>150</v>
      </c>
      <c r="I38" s="81"/>
      <c r="J38" s="66">
        <f t="shared" si="15"/>
        <v>0</v>
      </c>
      <c r="K38" s="26">
        <v>120</v>
      </c>
      <c r="L38" s="21"/>
      <c r="M38" s="25">
        <f t="shared" si="17"/>
        <v>0</v>
      </c>
      <c r="N38" s="32">
        <f t="shared" si="19"/>
        <v>0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</row>
    <row r="39" spans="1:75" ht="31.5" customHeight="1" thickBot="1" x14ac:dyDescent="0.4">
      <c r="A39" s="74" t="s">
        <v>57</v>
      </c>
      <c r="B39" s="76">
        <v>11008457</v>
      </c>
      <c r="C39" s="77" t="s">
        <v>38</v>
      </c>
      <c r="D39" s="20"/>
      <c r="E39" s="114"/>
      <c r="F39" s="79"/>
      <c r="G39" s="115"/>
      <c r="H39" s="23">
        <v>5</v>
      </c>
      <c r="I39" s="81"/>
      <c r="J39" s="66">
        <f t="shared" si="15"/>
        <v>0</v>
      </c>
      <c r="K39" s="26">
        <v>4</v>
      </c>
      <c r="L39" s="21"/>
      <c r="M39" s="25">
        <f t="shared" si="17"/>
        <v>0</v>
      </c>
      <c r="N39" s="32">
        <f t="shared" si="19"/>
        <v>0</v>
      </c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ht="22.5" customHeight="1" x14ac:dyDescent="0.35">
      <c r="A40" s="74" t="s">
        <v>58</v>
      </c>
      <c r="B40" s="172">
        <v>11008521</v>
      </c>
      <c r="C40" s="172" t="s">
        <v>38</v>
      </c>
      <c r="D40" s="174">
        <v>307</v>
      </c>
      <c r="E40" s="168"/>
      <c r="F40" s="169"/>
      <c r="G40" s="169"/>
      <c r="H40" s="176">
        <f>IF(OR(I40&gt;11,L40&gt;11),45,30)</f>
        <v>30</v>
      </c>
      <c r="I40" s="160"/>
      <c r="J40" s="178">
        <f t="shared" si="15"/>
        <v>0</v>
      </c>
      <c r="K40" s="176">
        <f>IF(OR(L40&gt;11,O40&gt;11),45,20)</f>
        <v>20</v>
      </c>
      <c r="L40" s="180"/>
      <c r="M40" s="163">
        <f t="shared" si="17"/>
        <v>0</v>
      </c>
      <c r="N40" s="166">
        <f t="shared" si="19"/>
        <v>0</v>
      </c>
      <c r="O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ht="71.25" customHeight="1" thickBot="1" x14ac:dyDescent="0.4">
      <c r="A41" s="40" t="s">
        <v>59</v>
      </c>
      <c r="B41" s="173"/>
      <c r="C41" s="173"/>
      <c r="D41" s="175"/>
      <c r="E41" s="183"/>
      <c r="F41" s="184"/>
      <c r="G41" s="184"/>
      <c r="H41" s="177"/>
      <c r="I41" s="162"/>
      <c r="J41" s="179"/>
      <c r="K41" s="177"/>
      <c r="L41" s="181"/>
      <c r="M41" s="165"/>
      <c r="N41" s="182"/>
      <c r="O41" s="111" t="str">
        <f>IF(AND(I40&lt;8,L40&lt;8),"Increase any single month to 12+ units and achieve $45 per unit bonus rebate","Volume bonus achieved!")</f>
        <v>Increase any single month to 12+ units and achieve $45 per unit bonus rebate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ht="19.5" customHeight="1" thickBot="1" x14ac:dyDescent="0.4">
      <c r="A42" s="87" t="s">
        <v>60</v>
      </c>
      <c r="B42" s="172">
        <v>11008520</v>
      </c>
      <c r="C42" s="172" t="s">
        <v>38</v>
      </c>
      <c r="D42" s="174">
        <v>307</v>
      </c>
      <c r="E42" s="168"/>
      <c r="F42" s="169"/>
      <c r="G42" s="169"/>
      <c r="H42" s="176">
        <f>IF(OR(I42&gt;11,L42&gt;11),45,30)</f>
        <v>30</v>
      </c>
      <c r="I42" s="160"/>
      <c r="J42" s="178">
        <f t="shared" si="15"/>
        <v>0</v>
      </c>
      <c r="K42" s="176">
        <f>IF(OR(L42&gt;11,O42&gt;11),45,20)</f>
        <v>20</v>
      </c>
      <c r="L42" s="180"/>
      <c r="M42" s="163">
        <f t="shared" si="17"/>
        <v>0</v>
      </c>
      <c r="N42" s="166">
        <f t="shared" si="19"/>
        <v>0</v>
      </c>
      <c r="O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65.25" customHeight="1" thickBot="1" x14ac:dyDescent="0.4">
      <c r="A43" s="40" t="s">
        <v>61</v>
      </c>
      <c r="B43" s="185"/>
      <c r="C43" s="185"/>
      <c r="D43" s="186"/>
      <c r="E43" s="170"/>
      <c r="F43" s="171"/>
      <c r="G43" s="171"/>
      <c r="H43" s="177"/>
      <c r="I43" s="161"/>
      <c r="J43" s="191"/>
      <c r="K43" s="177"/>
      <c r="L43" s="192"/>
      <c r="M43" s="193"/>
      <c r="N43" s="167"/>
      <c r="O43" s="111" t="str">
        <f>IF(AND(I42&lt;8,L42&lt;8),"Increase any single month to 12+ units and achieve $45 per unit bonus rebate","Volume bonus achieved!")</f>
        <v>Increase any single month to 12+ units and achieve $45 per unit bonus rebate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s="3" customFormat="1" ht="62.25" customHeight="1" thickTop="1" thickBot="1" x14ac:dyDescent="0.4">
      <c r="A44" s="116"/>
      <c r="B44" s="117"/>
      <c r="C44" s="118"/>
      <c r="D44" s="100"/>
      <c r="E44" s="100"/>
      <c r="F44" s="100"/>
      <c r="G44" s="100"/>
      <c r="H44" s="106"/>
      <c r="I44" s="119"/>
      <c r="J44" s="120"/>
      <c r="K44" s="187" t="s">
        <v>62</v>
      </c>
      <c r="L44" s="188"/>
      <c r="M44" s="188"/>
      <c r="N44" s="121">
        <f>SUM(N35:N42)</f>
        <v>0</v>
      </c>
      <c r="O44" s="122"/>
    </row>
    <row r="45" spans="1:75" s="3" customFormat="1" ht="15.5" thickTop="1" thickBot="1" x14ac:dyDescent="0.4">
      <c r="A45" s="84"/>
      <c r="B45" s="123"/>
      <c r="C45" s="123"/>
      <c r="D45" s="123"/>
      <c r="E45" s="123"/>
      <c r="F45" s="123"/>
      <c r="G45" s="123"/>
      <c r="H45" s="123"/>
      <c r="I45" s="123"/>
      <c r="J45" s="123"/>
      <c r="K45" s="124"/>
      <c r="L45" s="125"/>
      <c r="M45" s="125"/>
      <c r="N45" s="126"/>
      <c r="O45" s="2"/>
    </row>
    <row r="46" spans="1:75" s="3" customFormat="1" ht="63" customHeight="1" thickBot="1" x14ac:dyDescent="0.4">
      <c r="A46" s="30"/>
      <c r="B46" s="127"/>
      <c r="C46" s="127"/>
      <c r="D46" s="127"/>
      <c r="E46" s="127"/>
      <c r="F46" s="127"/>
      <c r="G46" s="127"/>
      <c r="H46" s="127"/>
      <c r="I46" s="127"/>
      <c r="J46" s="128"/>
      <c r="K46" s="128"/>
      <c r="L46" s="189" t="s">
        <v>63</v>
      </c>
      <c r="M46" s="190"/>
      <c r="N46" s="129">
        <f>IF(SUM(N33,N44,N13,IF(SUM(F7,I7,L7)&gt;7,N13*0.05,0))&gt;=400,SUM(N33,N44,N13,IF(SUM(F7,I7,L7)&gt;3,N13*0.05,0)),0)</f>
        <v>0</v>
      </c>
      <c r="O46" s="130" t="str">
        <f>IF(N46&lt;400,"$400 Rebate Minimum Not Met","")</f>
        <v>$400 Rebate Minimum Not Met</v>
      </c>
    </row>
    <row r="47" spans="1:75" s="3" customFormat="1" x14ac:dyDescent="0.35">
      <c r="A47" s="30"/>
      <c r="B47" s="127"/>
      <c r="C47" s="131"/>
      <c r="D47" s="132"/>
      <c r="E47" s="132"/>
      <c r="F47" s="133"/>
      <c r="G47" s="132"/>
      <c r="H47" s="131"/>
      <c r="I47" s="131"/>
      <c r="J47" s="124"/>
      <c r="K47" s="124"/>
      <c r="L47" s="134"/>
      <c r="M47" s="134"/>
      <c r="N47" s="135"/>
      <c r="O47" s="2"/>
    </row>
    <row r="48" spans="1:75" x14ac:dyDescent="0.35">
      <c r="B48" s="127"/>
      <c r="C48" s="131"/>
      <c r="D48" s="132"/>
      <c r="E48" s="132"/>
      <c r="F48" s="133"/>
      <c r="G48" s="132"/>
      <c r="H48" s="131"/>
      <c r="I48" s="131"/>
      <c r="J48" s="131"/>
      <c r="K48" s="131"/>
      <c r="L48" s="131"/>
      <c r="M48" s="131"/>
      <c r="N48" s="136"/>
    </row>
    <row r="49" spans="4:14" x14ac:dyDescent="0.35">
      <c r="D49" s="138"/>
      <c r="E49" s="138"/>
      <c r="F49" s="139"/>
      <c r="G49" s="138"/>
      <c r="N49" s="138"/>
    </row>
    <row r="50" spans="4:14" x14ac:dyDescent="0.35">
      <c r="D50" s="138"/>
      <c r="E50" s="138"/>
      <c r="F50" s="139"/>
      <c r="G50" s="138"/>
      <c r="N50" s="138"/>
    </row>
    <row r="55" spans="4:14" x14ac:dyDescent="0.35">
      <c r="D55" s="140"/>
      <c r="E55" s="140"/>
      <c r="F55" s="141"/>
      <c r="G55" s="140"/>
    </row>
    <row r="56" spans="4:14" x14ac:dyDescent="0.35">
      <c r="D56" s="140"/>
      <c r="E56" s="140"/>
      <c r="F56" s="141"/>
      <c r="G56" s="140"/>
    </row>
    <row r="57" spans="4:14" x14ac:dyDescent="0.35">
      <c r="D57" s="140"/>
      <c r="E57" s="140"/>
      <c r="F57" s="141"/>
      <c r="G57" s="140"/>
    </row>
    <row r="58" spans="4:14" x14ac:dyDescent="0.35">
      <c r="D58" s="140"/>
      <c r="E58" s="140"/>
      <c r="F58" s="141"/>
      <c r="G58" s="140"/>
    </row>
  </sheetData>
  <sheetProtection algorithmName="SHA-512" hashValue="CN4YXNIB3YRMsyerYr7pjp8c82RN05/DEbqBVcTaHXldotQhfGzIzqOAN2fCz5I/DLdBrpgYofQKpak7vL1R1Q==" saltValue="Y6Fik3bGAZXJBdPYIGPz0g==" spinCount="100000" sheet="1" selectLockedCells="1"/>
  <mergeCells count="99">
    <mergeCell ref="L1:N1"/>
    <mergeCell ref="A3:A5"/>
    <mergeCell ref="B8:B10"/>
    <mergeCell ref="C8:C10"/>
    <mergeCell ref="D8:D10"/>
    <mergeCell ref="E8:E10"/>
    <mergeCell ref="F8:F10"/>
    <mergeCell ref="L8:L10"/>
    <mergeCell ref="M8:M10"/>
    <mergeCell ref="N8:N10"/>
    <mergeCell ref="G11:G12"/>
    <mergeCell ref="H11:H12"/>
    <mergeCell ref="I11:I12"/>
    <mergeCell ref="J11:J12"/>
    <mergeCell ref="A1:D1"/>
    <mergeCell ref="F1:K1"/>
    <mergeCell ref="B11:B12"/>
    <mergeCell ref="C11:C12"/>
    <mergeCell ref="D11:D12"/>
    <mergeCell ref="E11:E12"/>
    <mergeCell ref="F11:F12"/>
    <mergeCell ref="K11:K12"/>
    <mergeCell ref="L11:L12"/>
    <mergeCell ref="M11:M12"/>
    <mergeCell ref="O17:O18"/>
    <mergeCell ref="K13:M13"/>
    <mergeCell ref="L17:L18"/>
    <mergeCell ref="M17:M18"/>
    <mergeCell ref="N17:N18"/>
    <mergeCell ref="N11:N12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E28:E29"/>
    <mergeCell ref="A20:A21"/>
    <mergeCell ref="B23:B24"/>
    <mergeCell ref="C23:C24"/>
    <mergeCell ref="D23:D24"/>
    <mergeCell ref="E23:E24"/>
    <mergeCell ref="B27:B29"/>
    <mergeCell ref="C27:C29"/>
    <mergeCell ref="D27:D29"/>
    <mergeCell ref="N23:N24"/>
    <mergeCell ref="J27:J29"/>
    <mergeCell ref="K27:K29"/>
    <mergeCell ref="G23:G24"/>
    <mergeCell ref="H23:H24"/>
    <mergeCell ref="I23:I24"/>
    <mergeCell ref="J23:J24"/>
    <mergeCell ref="K23:K24"/>
    <mergeCell ref="L23:L24"/>
    <mergeCell ref="F28:F29"/>
    <mergeCell ref="H27:H29"/>
    <mergeCell ref="I27:I29"/>
    <mergeCell ref="G28:G29"/>
    <mergeCell ref="M23:M24"/>
    <mergeCell ref="F23:F24"/>
    <mergeCell ref="O28:O29"/>
    <mergeCell ref="K33:M33"/>
    <mergeCell ref="L27:L29"/>
    <mergeCell ref="M27:M29"/>
    <mergeCell ref="N27:N29"/>
    <mergeCell ref="H42:H43"/>
    <mergeCell ref="I42:I43"/>
    <mergeCell ref="K44:M44"/>
    <mergeCell ref="L46:M46"/>
    <mergeCell ref="J42:J43"/>
    <mergeCell ref="K42:K43"/>
    <mergeCell ref="L42:L43"/>
    <mergeCell ref="M42:M43"/>
    <mergeCell ref="N42:N43"/>
    <mergeCell ref="E42:G43"/>
    <mergeCell ref="B40:B41"/>
    <mergeCell ref="C40:C41"/>
    <mergeCell ref="D40:D41"/>
    <mergeCell ref="H40:H41"/>
    <mergeCell ref="J40:J41"/>
    <mergeCell ref="K40:K41"/>
    <mergeCell ref="L40:L41"/>
    <mergeCell ref="M40:M41"/>
    <mergeCell ref="N40:N41"/>
    <mergeCell ref="I40:I41"/>
    <mergeCell ref="E40:G41"/>
    <mergeCell ref="B42:B43"/>
    <mergeCell ref="C42:C43"/>
    <mergeCell ref="D42:D43"/>
    <mergeCell ref="O9:O10"/>
    <mergeCell ref="G8:G10"/>
    <mergeCell ref="H8:H10"/>
    <mergeCell ref="I8:I10"/>
    <mergeCell ref="J8:J10"/>
    <mergeCell ref="K8:K10"/>
  </mergeCells>
  <conditionalFormatting sqref="N47">
    <cfRule type="cellIs" dxfId="16" priority="33" operator="greaterThan">
      <formula>200</formula>
    </cfRule>
  </conditionalFormatting>
  <conditionalFormatting sqref="E11:E12">
    <cfRule type="cellIs" dxfId="15" priority="32" operator="equal">
      <formula>170</formula>
    </cfRule>
  </conditionalFormatting>
  <conditionalFormatting sqref="H17:H18">
    <cfRule type="cellIs" dxfId="14" priority="25" operator="equal">
      <formula>200</formula>
    </cfRule>
    <cfRule type="cellIs" dxfId="13" priority="27" operator="equal">
      <formula>170</formula>
    </cfRule>
  </conditionalFormatting>
  <conditionalFormatting sqref="H23:H24">
    <cfRule type="cellIs" dxfId="12" priority="26" operator="equal">
      <formula>75</formula>
    </cfRule>
  </conditionalFormatting>
  <conditionalFormatting sqref="H27">
    <cfRule type="cellIs" dxfId="11" priority="23" operator="equal">
      <formula>200</formula>
    </cfRule>
    <cfRule type="cellIs" dxfId="10" priority="24" operator="equal">
      <formula>170</formula>
    </cfRule>
  </conditionalFormatting>
  <conditionalFormatting sqref="E8">
    <cfRule type="cellIs" dxfId="9" priority="20" operator="equal">
      <formula>170</formula>
    </cfRule>
  </conditionalFormatting>
  <conditionalFormatting sqref="H8">
    <cfRule type="cellIs" dxfId="8" priority="15" operator="equal">
      <formula>170</formula>
    </cfRule>
  </conditionalFormatting>
  <conditionalFormatting sqref="K8">
    <cfRule type="cellIs" dxfId="7" priority="14" operator="equal">
      <formula>170</formula>
    </cfRule>
  </conditionalFormatting>
  <conditionalFormatting sqref="H11:H12">
    <cfRule type="cellIs" dxfId="6" priority="13" operator="equal">
      <formula>170</formula>
    </cfRule>
  </conditionalFormatting>
  <conditionalFormatting sqref="K17:K18">
    <cfRule type="cellIs" dxfId="5" priority="10" operator="equal">
      <formula>200</formula>
    </cfRule>
    <cfRule type="cellIs" dxfId="4" priority="11" operator="equal">
      <formula>170</formula>
    </cfRule>
  </conditionalFormatting>
  <conditionalFormatting sqref="K23:K24">
    <cfRule type="cellIs" dxfId="3" priority="9" operator="equal">
      <formula>75</formula>
    </cfRule>
  </conditionalFormatting>
  <conditionalFormatting sqref="K27">
    <cfRule type="cellIs" dxfId="2" priority="7" operator="equal">
      <formula>200</formula>
    </cfRule>
    <cfRule type="cellIs" dxfId="1" priority="8" operator="equal">
      <formula>170</formula>
    </cfRule>
  </conditionalFormatting>
  <conditionalFormatting sqref="K11:K12">
    <cfRule type="cellIs" dxfId="0" priority="1" operator="equal">
      <formula>170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12</xdr:col>
                    <xdr:colOff>31750</xdr:colOff>
                    <xdr:row>0</xdr:row>
                    <xdr:rowOff>38100</xdr:rowOff>
                  </from>
                  <to>
                    <xdr:col>13</xdr:col>
                    <xdr:colOff>1022350</xdr:colOff>
                    <xdr:row>0</xdr:row>
                    <xdr:rowOff>412750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EOP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Martin</dc:creator>
  <cp:keywords/>
  <dc:description/>
  <cp:lastModifiedBy>David Torska</cp:lastModifiedBy>
  <cp:revision/>
  <dcterms:created xsi:type="dcterms:W3CDTF">2022-06-14T18:31:31Z</dcterms:created>
  <dcterms:modified xsi:type="dcterms:W3CDTF">2022-08-08T14:19:00Z</dcterms:modified>
  <cp:category/>
  <cp:contentStatus/>
</cp:coreProperties>
</file>